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og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m/d/yy"/>
    <numFmt numFmtId="165" formatCode="\$#,##0;&quot;($&quot;#,##0\);\-"/>
    <numFmt numFmtId="166" formatCode="mm/dd/yyyy"/>
    <numFmt numFmtId="167" formatCode="#,##0;\-;\-"/>
    <numFmt numFmtId="168" formatCode="0.0%;\-;\-"/>
    <numFmt numFmtId="169" formatCode="\+0.0%;\-0.0%;\-"/>
    <numFmt numFmtId="170" formatCode="&quot;+$&quot;#,##0;&quot;($&quot;#,##0\);\-"/>
  </numFmts>
  <fonts count="16">
    <font>
      <name val="Calibri"/>
      <color theme="1"/>
      <sz val="11"/>
      <scheme val="minor"/>
    </font>
    <font>
      <name val="Arial"/>
      <b val="1"/>
      <color rgb="FFFFFFFF"/>
      <sz val="13"/>
    </font>
    <font/>
    <font>
      <name val="Calibri"/>
      <color theme="1"/>
      <sz val="11"/>
    </font>
    <font>
      <name val="Arial"/>
      <i val="1"/>
      <color rgb="FF6B7280"/>
      <sz val="9"/>
    </font>
    <font>
      <name val="Arial"/>
      <b val="1"/>
      <color rgb="FFFFFFFF"/>
      <sz val="10"/>
    </font>
    <font>
      <name val="Arial"/>
      <color rgb="FF000000"/>
      <sz val="10"/>
    </font>
    <font>
      <name val="Calibri"/>
      <color theme="1"/>
      <scheme val="minor"/>
    </font>
    <font>
      <name val="Arial"/>
      <b val="1"/>
      <color rgb="FFFFFFFF"/>
      <sz val="14"/>
    </font>
    <font>
      <name val="Arial"/>
      <b val="1"/>
      <color rgb="FFFFFFFF"/>
      <sz val="11"/>
    </font>
    <font>
      <name val="Arial"/>
      <b val="1"/>
      <color rgb="FF000000"/>
      <sz val="10"/>
    </font>
    <font>
      <name val="Arial"/>
      <b val="1"/>
      <color rgb="FF000077"/>
      <sz val="11"/>
    </font>
    <font>
      <name val="Arial"/>
      <b val="1"/>
      <color rgb="FF0A0F1E"/>
      <sz val="11"/>
    </font>
    <font>
      <name val="Arial"/>
      <color rgb="FF6B7280"/>
      <sz val="10"/>
    </font>
    <font>
      <name val="Arial"/>
      <b val="1"/>
      <color rgb="FFFFFFFF"/>
      <sz val="9"/>
    </font>
    <font>
      <name val="Arial"/>
      <b val="1"/>
      <color rgb="FF0A0F1E"/>
      <sz val="10"/>
    </font>
  </fonts>
  <fills count="9">
    <fill>
      <patternFill/>
    </fill>
    <fill>
      <patternFill patternType="lightGray"/>
    </fill>
    <fill>
      <patternFill patternType="solid">
        <fgColor rgb="FF0A0F1E"/>
        <bgColor rgb="FF0A0F1E"/>
      </patternFill>
    </fill>
    <fill>
      <patternFill patternType="solid">
        <fgColor rgb="FFF2F4F6"/>
        <bgColor rgb="FFF2F4F6"/>
      </patternFill>
    </fill>
    <fill>
      <patternFill patternType="solid">
        <fgColor rgb="FF00BCD4"/>
        <bgColor rgb="FF00BCD4"/>
      </patternFill>
    </fill>
    <fill>
      <patternFill patternType="solid">
        <fgColor rgb="FFFFFFFF"/>
        <bgColor rgb="FFFFFFFF"/>
      </patternFill>
    </fill>
    <fill>
      <patternFill patternType="solid">
        <fgColor rgb="FFF1C945"/>
        <bgColor rgb="FFF1C945"/>
      </patternFill>
    </fill>
    <fill>
      <patternFill patternType="solid">
        <fgColor rgb="FFE0F7FA"/>
        <bgColor rgb="FFE0F7FA"/>
      </patternFill>
    </fill>
    <fill>
      <patternFill patternType="solid">
        <fgColor rgb="FFFFFBEA"/>
        <bgColor rgb="FFFFFBEA"/>
      </patternFill>
    </fill>
  </fills>
  <borders count="10">
    <border/>
    <border>
      <left style="thin">
        <color rgb="FFD0D5DD"/>
      </left>
      <top style="thin">
        <color rgb="FFD0D5DD"/>
      </top>
      <bottom style="thin">
        <color rgb="FFD0D5DD"/>
      </bottom>
    </border>
    <border>
      <top style="thin">
        <color rgb="FFD0D5DD"/>
      </top>
      <bottom style="thin">
        <color rgb="FFD0D5DD"/>
      </bottom>
    </border>
    <border>
      <right style="thin">
        <color rgb="FFD0D5DD"/>
      </right>
      <top style="thin">
        <color rgb="FFD0D5DD"/>
      </top>
      <bottom style="thin">
        <color rgb="FFD0D5DD"/>
      </bottom>
    </border>
    <border>
      <right/>
      <top style="thin">
        <color rgb="FFD0D5DD"/>
      </top>
      <bottom style="thin">
        <color rgb="FFD0D5DD"/>
      </bottom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  <border>
      <left/>
      <right/>
      <top/>
      <bottom/>
    </border>
    <border>
      <top style="thin">
        <color rgb="FFD0D5DD"/>
      </top>
    </border>
    <border>
      <right style="thin">
        <color rgb="FFD0D5DD"/>
      </right>
      <top style="thin">
        <color rgb="FFD0D5DD"/>
      </top>
    </border>
    <border>
      <left style="thin">
        <color rgb="FFD0D5DD"/>
      </left>
      <right/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70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3" fillId="0" borderId="0" applyAlignment="1" pivotButton="0" quotePrefix="0" xfId="0">
      <alignment vertical="bottom"/>
    </xf>
    <xf numFmtId="0" fontId="4" fillId="3" borderId="1" applyAlignment="1" pivotButton="0" quotePrefix="0" xfId="0">
      <alignment horizontal="left" vertical="center" wrapText="1"/>
    </xf>
    <xf numFmtId="0" fontId="2" fillId="0" borderId="4" pivotButton="0" quotePrefix="0" xfId="0"/>
    <xf numFmtId="0" fontId="5" fillId="4" borderId="5" applyAlignment="1" pivotButton="0" quotePrefix="0" xfId="0">
      <alignment horizontal="center" vertical="center" wrapText="1"/>
    </xf>
    <xf numFmtId="164" fontId="6" fillId="3" borderId="5" applyAlignment="1" pivotButton="0" quotePrefix="0" xfId="0">
      <alignment horizontal="center" vertical="center" wrapText="1"/>
    </xf>
    <xf numFmtId="0" fontId="6" fillId="3" borderId="5" applyAlignment="1" pivotButton="0" quotePrefix="0" xfId="0">
      <alignment horizontal="left" vertical="center" wrapText="1"/>
    </xf>
    <xf numFmtId="0" fontId="6" fillId="3" borderId="5" applyAlignment="1" pivotButton="0" quotePrefix="0" xfId="0">
      <alignment horizontal="center" vertical="center" wrapText="1"/>
    </xf>
    <xf numFmtId="165" fontId="6" fillId="3" borderId="5" applyAlignment="1" pivotButton="0" quotePrefix="0" xfId="0">
      <alignment horizontal="center" vertical="center" wrapText="1"/>
    </xf>
    <xf numFmtId="166" fontId="6" fillId="5" borderId="5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left" vertical="center" wrapText="1"/>
    </xf>
    <xf numFmtId="0" fontId="6" fillId="5" borderId="5" applyAlignment="1" pivotButton="0" quotePrefix="0" xfId="0">
      <alignment horizontal="center" vertical="center" wrapText="1"/>
    </xf>
    <xf numFmtId="165" fontId="6" fillId="5" borderId="5" applyAlignment="1" pivotButton="0" quotePrefix="0" xfId="0">
      <alignment horizontal="center" vertical="center" wrapText="1"/>
    </xf>
    <xf numFmtId="166" fontId="6" fillId="3" borderId="5" applyAlignment="1" pivotButton="0" quotePrefix="0" xfId="0">
      <alignment horizontal="center" vertical="center" wrapText="1"/>
    </xf>
    <xf numFmtId="165" fontId="6" fillId="3" borderId="5" applyAlignment="1" pivotButton="0" quotePrefix="0" xfId="0">
      <alignment horizontal="center" vertical="center" wrapText="1"/>
    </xf>
    <xf numFmtId="165" fontId="6" fillId="5" borderId="5" applyAlignment="1" pivotButton="0" quotePrefix="0" xfId="0">
      <alignment horizontal="center" vertical="center" wrapText="1"/>
    </xf>
    <xf numFmtId="166" fontId="6" fillId="5" borderId="5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left" vertical="center" wrapText="1"/>
    </xf>
    <xf numFmtId="0" fontId="6" fillId="5" borderId="5" applyAlignment="1" pivotButton="0" quotePrefix="0" xfId="0">
      <alignment horizontal="center" vertical="center" wrapText="1"/>
    </xf>
    <xf numFmtId="166" fontId="6" fillId="3" borderId="5" applyAlignment="1" pivotButton="0" quotePrefix="0" xfId="0">
      <alignment horizontal="center" vertical="center" wrapText="1"/>
    </xf>
    <xf numFmtId="0" fontId="6" fillId="3" borderId="5" applyAlignment="1" pivotButton="0" quotePrefix="0" xfId="0">
      <alignment horizontal="left" vertical="center" wrapText="1"/>
    </xf>
    <xf numFmtId="0" fontId="6" fillId="3" borderId="5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10" fillId="3" borderId="5" applyAlignment="1" pivotButton="0" quotePrefix="0" xfId="0">
      <alignment horizontal="left" vertical="center" wrapText="1"/>
    </xf>
    <xf numFmtId="0" fontId="11" fillId="5" borderId="5" applyAlignment="1" pivotButton="0" quotePrefix="0" xfId="0">
      <alignment horizontal="center" vertical="center" wrapText="1"/>
    </xf>
    <xf numFmtId="9" fontId="11" fillId="5" borderId="5" applyAlignment="1" pivotButton="0" quotePrefix="0" xfId="0">
      <alignment horizontal="center" vertical="center" wrapText="1"/>
    </xf>
    <xf numFmtId="165" fontId="11" fillId="5" borderId="5" applyAlignment="1" pivotButton="0" quotePrefix="0" xfId="0">
      <alignment horizontal="center" vertical="center" wrapText="1"/>
    </xf>
    <xf numFmtId="0" fontId="12" fillId="6" borderId="5" applyAlignment="1" pivotButton="0" quotePrefix="0" xfId="0">
      <alignment horizontal="center" vertical="center" wrapText="1"/>
    </xf>
    <xf numFmtId="0" fontId="3" fillId="4" borderId="6" applyAlignment="1" pivotButton="0" quotePrefix="0" xfId="0">
      <alignment vertical="bottom"/>
    </xf>
    <xf numFmtId="0" fontId="10" fillId="7" borderId="5" applyAlignment="1" pivotButton="0" quotePrefix="0" xfId="0">
      <alignment horizontal="left" vertical="center" wrapText="1"/>
    </xf>
    <xf numFmtId="167" fontId="10" fillId="7" borderId="5" applyAlignment="1" pivotButton="0" quotePrefix="0" xfId="0">
      <alignment horizontal="center" vertical="center" wrapText="1"/>
    </xf>
    <xf numFmtId="167" fontId="13" fillId="7" borderId="5" applyAlignment="1" pivotButton="0" quotePrefix="0" xfId="0">
      <alignment horizontal="center" vertical="center" wrapText="1"/>
    </xf>
    <xf numFmtId="0" fontId="3" fillId="7" borderId="5" applyAlignment="1" pivotButton="0" quotePrefix="0" xfId="0">
      <alignment vertical="bottom"/>
    </xf>
    <xf numFmtId="0" fontId="10" fillId="5" borderId="5" applyAlignment="1" pivotButton="0" quotePrefix="0" xfId="0">
      <alignment horizontal="left" vertical="center" wrapText="1"/>
    </xf>
    <xf numFmtId="168" fontId="10" fillId="5" borderId="5" applyAlignment="1" pivotButton="0" quotePrefix="0" xfId="0">
      <alignment horizontal="center" vertical="center" wrapText="1"/>
    </xf>
    <xf numFmtId="168" fontId="13" fillId="5" borderId="5" applyAlignment="1" pivotButton="0" quotePrefix="0" xfId="0">
      <alignment horizontal="center" vertical="center" wrapText="1"/>
    </xf>
    <xf numFmtId="169" fontId="10" fillId="5" borderId="5" applyAlignment="1" pivotButton="0" quotePrefix="0" xfId="0">
      <alignment horizontal="center" vertical="center" wrapText="1"/>
    </xf>
    <xf numFmtId="0" fontId="3" fillId="5" borderId="5" applyAlignment="1" pivotButton="0" quotePrefix="0" xfId="0">
      <alignment vertical="bottom"/>
    </xf>
    <xf numFmtId="168" fontId="10" fillId="7" borderId="5" applyAlignment="1" pivotButton="0" quotePrefix="0" xfId="0">
      <alignment horizontal="center" vertical="center" wrapText="1"/>
    </xf>
    <xf numFmtId="0" fontId="13" fillId="7" borderId="5" applyAlignment="1" pivotButton="0" quotePrefix="0" xfId="0">
      <alignment horizontal="center" vertical="center" wrapText="1"/>
    </xf>
    <xf numFmtId="0" fontId="13" fillId="5" borderId="5" applyAlignment="1" pivotButton="0" quotePrefix="0" xfId="0">
      <alignment horizontal="center" vertical="center" wrapText="1"/>
    </xf>
    <xf numFmtId="165" fontId="10" fillId="7" borderId="5" applyAlignment="1" pivotButton="0" quotePrefix="0" xfId="0">
      <alignment horizontal="center" vertical="center" wrapText="1"/>
    </xf>
    <xf numFmtId="165" fontId="13" fillId="7" borderId="5" applyAlignment="1" pivotButton="0" quotePrefix="0" xfId="0">
      <alignment horizontal="center" vertical="center" wrapText="1"/>
    </xf>
    <xf numFmtId="170" fontId="10" fillId="7" borderId="5" applyAlignment="1" pivotButton="0" quotePrefix="0" xfId="0">
      <alignment horizontal="center" vertical="center" wrapText="1"/>
    </xf>
    <xf numFmtId="165" fontId="10" fillId="5" borderId="5" applyAlignment="1" pivotButton="0" quotePrefix="0" xfId="0">
      <alignment horizontal="center" vertical="center" wrapText="1"/>
    </xf>
    <xf numFmtId="0" fontId="14" fillId="4" borderId="5" applyAlignment="1" pivotButton="0" quotePrefix="0" xfId="0">
      <alignment horizontal="center" vertical="center" wrapText="1"/>
    </xf>
    <xf numFmtId="0" fontId="14" fillId="4" borderId="5" applyAlignment="1" pivotButton="0" quotePrefix="0" xfId="0">
      <alignment horizontal="center" vertical="center" wrapText="1"/>
    </xf>
    <xf numFmtId="167" fontId="6" fillId="7" borderId="5" applyAlignment="1" pivotButton="0" quotePrefix="0" xfId="0">
      <alignment horizontal="center" vertical="center" wrapText="1"/>
    </xf>
    <xf numFmtId="168" fontId="6" fillId="7" borderId="5" applyAlignment="1" pivotButton="0" quotePrefix="0" xfId="0">
      <alignment horizontal="center" vertical="center" wrapText="1"/>
    </xf>
    <xf numFmtId="165" fontId="6" fillId="7" borderId="5" applyAlignment="1" pivotButton="0" quotePrefix="0" xfId="0">
      <alignment horizontal="center" vertical="center" wrapText="1"/>
    </xf>
    <xf numFmtId="167" fontId="6" fillId="5" borderId="5" applyAlignment="1" pivotButton="0" quotePrefix="0" xfId="0">
      <alignment horizontal="center" vertical="center" wrapText="1"/>
    </xf>
    <xf numFmtId="168" fontId="6" fillId="5" borderId="5" applyAlignment="1" pivotButton="0" quotePrefix="0" xfId="0">
      <alignment horizontal="center" vertical="center" wrapText="1"/>
    </xf>
    <xf numFmtId="0" fontId="15" fillId="6" borderId="5" applyAlignment="1" pivotButton="0" quotePrefix="0" xfId="0">
      <alignment horizontal="center" vertical="center" wrapText="1"/>
    </xf>
    <xf numFmtId="167" fontId="10" fillId="8" borderId="5" applyAlignment="1" pivotButton="0" quotePrefix="0" xfId="0">
      <alignment horizontal="center" vertical="center" wrapText="1"/>
    </xf>
    <xf numFmtId="168" fontId="10" fillId="8" borderId="5" applyAlignment="1" pivotButton="0" quotePrefix="0" xfId="0">
      <alignment horizontal="center" vertical="center" wrapText="1"/>
    </xf>
    <xf numFmtId="165" fontId="10" fillId="8" borderId="5" applyAlignment="1" pivotButton="0" quotePrefix="0" xfId="0">
      <alignment horizontal="center" vertical="center" wrapText="1"/>
    </xf>
    <xf numFmtId="0" fontId="6" fillId="7" borderId="5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2" borderId="5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3" borderId="9" applyAlignment="1" pivotButton="0" quotePrefix="0" xfId="0">
      <alignment horizontal="left" vertical="center" wrapText="1"/>
    </xf>
    <xf numFmtId="0" fontId="8" fillId="2" borderId="5" applyAlignment="1" pivotButton="0" quotePrefix="0" xfId="0">
      <alignment horizontal="center" vertical="center" wrapText="1"/>
    </xf>
    <xf numFmtId="0" fontId="9" fillId="2" borderId="5" applyAlignment="1" pivotButton="0" quotePrefix="0" xfId="0">
      <alignment horizontal="center"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Immersive Hearing Technologies</author>
  </authors>
  <commentList>
    <comment ref="A4" authorId="0" shapeId="0">
      <text>
        <t>Example row — replace with your own consultation data. Delete or overwrite as you go.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3"/>
  <sheetViews>
    <sheetView workbookViewId="0">
      <pane ySplit="3" topLeftCell="A4" activePane="bottomLeft" state="frozen"/>
      <selection pane="bottomLeft" activeCell="B5" sqref="B5"/>
    </sheetView>
  </sheetViews>
  <sheetFormatPr baseColWidth="8" defaultColWidth="14.43" defaultRowHeight="15" customHeight="1"/>
  <cols>
    <col width="12" customWidth="1" style="63" min="1" max="1"/>
    <col width="18" customWidth="1" style="63" min="2" max="2"/>
    <col width="20" customWidth="1" style="63" min="3" max="4"/>
    <col width="14" customWidth="1" style="63" min="5" max="5"/>
    <col width="28" customWidth="1" style="63" min="6" max="6"/>
    <col width="18" customWidth="1" style="63" min="7" max="7"/>
    <col width="8.710000000000001" customWidth="1" style="63" min="8" max="8"/>
    <col hidden="1" width="13" customWidth="1" style="63" min="9" max="9"/>
    <col width="8.710000000000001" customWidth="1" style="63" min="10" max="26"/>
  </cols>
  <sheetData>
    <row r="1" ht="36" customHeight="1" s="63">
      <c r="A1" s="64" t="inlineStr">
        <is>
          <t>CONSULTATION LOG  |  Immersive Hearing Technologies</t>
        </is>
      </c>
      <c r="B1" s="65" t="n"/>
      <c r="C1" s="65" t="n"/>
      <c r="D1" s="65" t="n"/>
      <c r="E1" s="65" t="n"/>
      <c r="F1" s="65" t="n"/>
      <c r="G1" s="66" t="n"/>
      <c r="I1" s="4" t="inlineStr">
        <is>
          <t>Clinician 1</t>
        </is>
      </c>
    </row>
    <row r="2" ht="18" customHeight="1" s="63">
      <c r="A2" s="67" t="inlineStr">
        <is>
          <t>Enter one row per patient consultation. Use Patient ID or initials — names not required.</t>
        </is>
      </c>
      <c r="B2" s="65" t="n"/>
      <c r="C2" s="65" t="n"/>
      <c r="D2" s="65" t="n"/>
      <c r="E2" s="65" t="n"/>
      <c r="F2" s="65" t="n"/>
      <c r="G2" s="65" t="n"/>
      <c r="I2" s="4" t="inlineStr">
        <is>
          <t>Clinician 2</t>
        </is>
      </c>
    </row>
    <row r="3" ht="27.75" customHeight="1" s="63">
      <c r="A3" s="7" t="inlineStr">
        <is>
          <t>Date</t>
        </is>
      </c>
      <c r="B3" s="7" t="inlineStr">
        <is>
          <t>Patient ID</t>
        </is>
      </c>
      <c r="C3" s="7" t="inlineStr">
        <is>
          <t>Clinician</t>
        </is>
      </c>
      <c r="D3" s="7" t="inlineStr">
        <is>
          <t>Companion Present</t>
        </is>
      </c>
      <c r="E3" s="7" t="inlineStr">
        <is>
          <t>Demo Used</t>
        </is>
      </c>
      <c r="F3" s="7" t="inlineStr">
        <is>
          <t>Outcome</t>
        </is>
      </c>
      <c r="G3" s="7" t="inlineStr">
        <is>
          <t>Treatment Value ($)</t>
        </is>
      </c>
      <c r="I3" s="4" t="inlineStr">
        <is>
          <t>Clinician 3</t>
        </is>
      </c>
    </row>
    <row r="4">
      <c r="A4" s="8" t="n">
        <v>46027</v>
      </c>
      <c r="B4" s="23" t="inlineStr">
        <is>
          <t>JS</t>
        </is>
      </c>
      <c r="C4" s="24" t="inlineStr">
        <is>
          <t>Clinician 1</t>
        </is>
      </c>
      <c r="D4" s="24" t="inlineStr">
        <is>
          <t>Yes</t>
        </is>
      </c>
      <c r="E4" s="24" t="inlineStr">
        <is>
          <t>Yes</t>
        </is>
      </c>
      <c r="F4" s="24" t="inlineStr">
        <is>
          <t>Pursued Treatment</t>
        </is>
      </c>
      <c r="G4" s="17" t="n">
        <v>5800</v>
      </c>
      <c r="I4" s="4" t="inlineStr">
        <is>
          <t>Clinician 4</t>
        </is>
      </c>
    </row>
    <row r="5">
      <c r="A5" s="19" t="n"/>
      <c r="B5" s="20" t="n"/>
      <c r="C5" s="21" t="n"/>
      <c r="D5" s="21" t="n"/>
      <c r="E5" s="21" t="n"/>
      <c r="F5" s="21" t="n"/>
      <c r="G5" s="18" t="n"/>
      <c r="I5" s="4" t="inlineStr">
        <is>
          <t>Clinician 5</t>
        </is>
      </c>
    </row>
    <row r="6">
      <c r="A6" s="22" t="n"/>
      <c r="B6" s="23" t="n"/>
      <c r="C6" s="24" t="n"/>
      <c r="D6" s="24" t="n"/>
      <c r="E6" s="24" t="n"/>
      <c r="F6" s="24" t="n"/>
      <c r="G6" s="17" t="n"/>
    </row>
    <row r="7">
      <c r="A7" s="19" t="n"/>
      <c r="B7" s="20" t="n"/>
      <c r="C7" s="21" t="n"/>
      <c r="D7" s="21" t="n"/>
      <c r="E7" s="21" t="n"/>
      <c r="F7" s="21" t="n"/>
      <c r="G7" s="18" t="n"/>
    </row>
    <row r="8">
      <c r="A8" s="22" t="n"/>
      <c r="B8" s="23" t="n"/>
      <c r="C8" s="24" t="n"/>
      <c r="D8" s="24" t="n"/>
      <c r="E8" s="24" t="n"/>
      <c r="F8" s="24" t="n"/>
      <c r="G8" s="17" t="n"/>
    </row>
    <row r="9">
      <c r="A9" s="19" t="n"/>
      <c r="B9" s="20" t="n"/>
      <c r="C9" s="21" t="n"/>
      <c r="D9" s="21" t="n"/>
      <c r="E9" s="21" t="n"/>
      <c r="F9" s="21" t="n"/>
      <c r="G9" s="18" t="n"/>
    </row>
    <row r="10">
      <c r="A10" s="22" t="n"/>
      <c r="B10" s="23" t="n"/>
      <c r="C10" s="24" t="n"/>
      <c r="D10" s="24" t="n"/>
      <c r="E10" s="24" t="n"/>
      <c r="F10" s="24" t="n"/>
      <c r="G10" s="17" t="n"/>
    </row>
    <row r="11">
      <c r="A11" s="19" t="n"/>
      <c r="B11" s="20" t="n"/>
      <c r="C11" s="21" t="n"/>
      <c r="D11" s="21" t="n"/>
      <c r="E11" s="21" t="n"/>
      <c r="F11" s="21" t="n"/>
      <c r="G11" s="18" t="n"/>
    </row>
    <row r="12">
      <c r="A12" s="22" t="n"/>
      <c r="B12" s="23" t="n"/>
      <c r="C12" s="24" t="n"/>
      <c r="D12" s="24" t="n"/>
      <c r="E12" s="24" t="n"/>
      <c r="F12" s="24" t="n"/>
      <c r="G12" s="17" t="n"/>
    </row>
    <row r="13">
      <c r="A13" s="19" t="n"/>
      <c r="B13" s="20" t="n"/>
      <c r="C13" s="21" t="n"/>
      <c r="D13" s="21" t="n"/>
      <c r="E13" s="21" t="n"/>
      <c r="F13" s="21" t="n"/>
      <c r="G13" s="18" t="n"/>
    </row>
    <row r="14">
      <c r="A14" s="22" t="n"/>
      <c r="B14" s="23" t="n"/>
      <c r="C14" s="24" t="n"/>
      <c r="D14" s="24" t="n"/>
      <c r="E14" s="24" t="n"/>
      <c r="F14" s="24" t="n"/>
      <c r="G14" s="17" t="n"/>
    </row>
    <row r="15">
      <c r="A15" s="19" t="n"/>
      <c r="B15" s="20" t="n"/>
      <c r="C15" s="21" t="n"/>
      <c r="D15" s="21" t="n"/>
      <c r="E15" s="21" t="n"/>
      <c r="F15" s="21" t="n"/>
      <c r="G15" s="18" t="n"/>
    </row>
    <row r="16">
      <c r="A16" s="22" t="n"/>
      <c r="B16" s="23" t="n"/>
      <c r="C16" s="24" t="n"/>
      <c r="D16" s="24" t="n"/>
      <c r="E16" s="24" t="n"/>
      <c r="F16" s="24" t="n"/>
      <c r="G16" s="17" t="n"/>
    </row>
    <row r="17">
      <c r="A17" s="19" t="n"/>
      <c r="B17" s="20" t="n"/>
      <c r="C17" s="21" t="n"/>
      <c r="D17" s="21" t="n"/>
      <c r="E17" s="21" t="n"/>
      <c r="F17" s="21" t="n"/>
      <c r="G17" s="18" t="n"/>
    </row>
    <row r="18">
      <c r="A18" s="22" t="n"/>
      <c r="B18" s="23" t="n"/>
      <c r="C18" s="24" t="n"/>
      <c r="D18" s="24" t="n"/>
      <c r="E18" s="24" t="n"/>
      <c r="F18" s="24" t="n"/>
      <c r="G18" s="17" t="n"/>
    </row>
    <row r="19">
      <c r="A19" s="8" t="n"/>
      <c r="B19" s="23" t="n"/>
      <c r="C19" s="24" t="n"/>
      <c r="D19" s="24" t="n"/>
      <c r="E19" s="24" t="n"/>
      <c r="F19" s="24" t="n"/>
      <c r="G19" s="17" t="n"/>
    </row>
    <row r="20">
      <c r="A20" s="19" t="n"/>
      <c r="B20" s="20" t="n"/>
      <c r="C20" s="21" t="n"/>
      <c r="D20" s="21" t="n"/>
      <c r="E20" s="21" t="n"/>
      <c r="F20" s="21" t="n"/>
      <c r="G20" s="18" t="n"/>
    </row>
    <row r="21" ht="15.75" customHeight="1" s="63">
      <c r="A21" s="22" t="n"/>
      <c r="B21" s="23" t="n"/>
      <c r="C21" s="24" t="n"/>
      <c r="D21" s="24" t="n"/>
      <c r="E21" s="24" t="n"/>
      <c r="F21" s="24" t="n"/>
      <c r="G21" s="17" t="n"/>
    </row>
    <row r="22" ht="15.75" customHeight="1" s="63">
      <c r="A22" s="19" t="n"/>
      <c r="B22" s="20" t="n"/>
      <c r="C22" s="21" t="n"/>
      <c r="D22" s="21" t="n"/>
      <c r="E22" s="21" t="n"/>
      <c r="F22" s="21" t="n"/>
      <c r="G22" s="18" t="n"/>
    </row>
    <row r="23" ht="15.75" customHeight="1" s="63">
      <c r="A23" s="22" t="n"/>
      <c r="B23" s="23" t="n"/>
      <c r="C23" s="24" t="n"/>
      <c r="D23" s="24" t="n"/>
      <c r="E23" s="24" t="n"/>
      <c r="F23" s="24" t="n"/>
      <c r="G23" s="17" t="n"/>
    </row>
    <row r="24" ht="15.75" customHeight="1" s="63">
      <c r="A24" s="19" t="n"/>
      <c r="B24" s="20" t="n"/>
      <c r="C24" s="21" t="n"/>
      <c r="D24" s="21" t="n"/>
      <c r="E24" s="21" t="n"/>
      <c r="F24" s="21" t="n"/>
      <c r="G24" s="18" t="n"/>
    </row>
    <row r="25" ht="15.75" customHeight="1" s="63">
      <c r="A25" s="22" t="n"/>
      <c r="B25" s="23" t="n"/>
      <c r="C25" s="24" t="n"/>
      <c r="D25" s="24" t="n"/>
      <c r="E25" s="24" t="n"/>
      <c r="F25" s="24" t="n"/>
      <c r="G25" s="17" t="n"/>
    </row>
    <row r="26" ht="15.75" customHeight="1" s="63">
      <c r="A26" s="19" t="n"/>
      <c r="B26" s="20" t="n"/>
      <c r="C26" s="21" t="n"/>
      <c r="D26" s="21" t="n"/>
      <c r="E26" s="21" t="n"/>
      <c r="F26" s="21" t="n"/>
      <c r="G26" s="18" t="n"/>
    </row>
    <row r="27" ht="15.75" customHeight="1" s="63">
      <c r="A27" s="22" t="n"/>
      <c r="B27" s="23" t="n"/>
      <c r="C27" s="24" t="n"/>
      <c r="D27" s="24" t="n"/>
      <c r="E27" s="24" t="n"/>
      <c r="F27" s="24" t="n"/>
      <c r="G27" s="17" t="n"/>
    </row>
    <row r="28" ht="15.75" customHeight="1" s="63">
      <c r="A28" s="19" t="n"/>
      <c r="B28" s="20" t="n"/>
      <c r="C28" s="21" t="n"/>
      <c r="D28" s="21" t="n"/>
      <c r="E28" s="21" t="n"/>
      <c r="F28" s="21" t="n"/>
      <c r="G28" s="18" t="n"/>
    </row>
    <row r="29" ht="15.75" customHeight="1" s="63">
      <c r="A29" s="22" t="n"/>
      <c r="B29" s="23" t="n"/>
      <c r="C29" s="24" t="n"/>
      <c r="D29" s="24" t="n"/>
      <c r="E29" s="24" t="n"/>
      <c r="F29" s="24" t="n"/>
      <c r="G29" s="17" t="n"/>
    </row>
    <row r="30" ht="15.75" customHeight="1" s="63">
      <c r="A30" s="19" t="n"/>
      <c r="B30" s="20" t="n"/>
      <c r="C30" s="21" t="n"/>
      <c r="D30" s="21" t="n"/>
      <c r="E30" s="21" t="n"/>
      <c r="F30" s="21" t="n"/>
      <c r="G30" s="18" t="n"/>
    </row>
    <row r="31" ht="15.75" customHeight="1" s="63">
      <c r="A31" s="22" t="n"/>
      <c r="B31" s="23" t="n"/>
      <c r="C31" s="24" t="n"/>
      <c r="D31" s="24" t="n"/>
      <c r="E31" s="24" t="n"/>
      <c r="F31" s="24" t="n"/>
      <c r="G31" s="17" t="n"/>
    </row>
    <row r="32" ht="15.75" customHeight="1" s="63">
      <c r="A32" s="19" t="n"/>
      <c r="B32" s="20" t="n"/>
      <c r="C32" s="21" t="n"/>
      <c r="D32" s="21" t="n"/>
      <c r="E32" s="21" t="n"/>
      <c r="F32" s="21" t="n"/>
      <c r="G32" s="18" t="n"/>
    </row>
    <row r="33" ht="15.75" customHeight="1" s="63">
      <c r="A33" s="22" t="n"/>
      <c r="B33" s="23" t="n"/>
      <c r="C33" s="24" t="n"/>
      <c r="D33" s="24" t="n"/>
      <c r="E33" s="24" t="n"/>
      <c r="F33" s="24" t="n"/>
      <c r="G33" s="17" t="n"/>
    </row>
    <row r="34" ht="15.75" customHeight="1" s="63">
      <c r="A34" s="22" t="n"/>
      <c r="B34" s="23" t="n"/>
      <c r="C34" s="24" t="n"/>
      <c r="D34" s="24" t="n"/>
      <c r="E34" s="24" t="n"/>
      <c r="F34" s="24" t="n"/>
      <c r="G34" s="17" t="n"/>
    </row>
    <row r="35" ht="15.75" customHeight="1" s="63">
      <c r="A35" s="19" t="n"/>
      <c r="B35" s="20" t="n"/>
      <c r="C35" s="21" t="n"/>
      <c r="D35" s="21" t="n"/>
      <c r="E35" s="21" t="n"/>
      <c r="F35" s="21" t="n"/>
      <c r="G35" s="18" t="n"/>
    </row>
    <row r="36" ht="15.75" customHeight="1" s="63">
      <c r="A36" s="22" t="n"/>
      <c r="B36" s="23" t="n"/>
      <c r="C36" s="24" t="n"/>
      <c r="D36" s="24" t="n"/>
      <c r="E36" s="24" t="n"/>
      <c r="F36" s="24" t="n"/>
      <c r="G36" s="17" t="n"/>
    </row>
    <row r="37" ht="15.75" customHeight="1" s="63">
      <c r="A37" s="19" t="n"/>
      <c r="B37" s="20" t="n"/>
      <c r="C37" s="21" t="n"/>
      <c r="D37" s="21" t="n"/>
      <c r="E37" s="21" t="n"/>
      <c r="F37" s="21" t="n"/>
      <c r="G37" s="18" t="n"/>
    </row>
    <row r="38" ht="15.75" customHeight="1" s="63">
      <c r="A38" s="22" t="n"/>
      <c r="B38" s="23" t="n"/>
      <c r="C38" s="24" t="n"/>
      <c r="D38" s="24" t="n"/>
      <c r="E38" s="24" t="n"/>
      <c r="F38" s="24" t="n"/>
      <c r="G38" s="17" t="n"/>
    </row>
    <row r="39" ht="15.75" customHeight="1" s="63">
      <c r="A39" s="19" t="n"/>
      <c r="B39" s="20" t="n"/>
      <c r="C39" s="21" t="n"/>
      <c r="D39" s="21" t="n"/>
      <c r="E39" s="21" t="n"/>
      <c r="F39" s="21" t="n"/>
      <c r="G39" s="18" t="n"/>
    </row>
    <row r="40" ht="15.75" customHeight="1" s="63">
      <c r="A40" s="22" t="n"/>
      <c r="B40" s="23" t="n"/>
      <c r="C40" s="24" t="n"/>
      <c r="D40" s="24" t="n"/>
      <c r="E40" s="24" t="n"/>
      <c r="F40" s="24" t="n"/>
      <c r="G40" s="17" t="n"/>
    </row>
    <row r="41" ht="15.75" customHeight="1" s="63">
      <c r="A41" s="19" t="n"/>
      <c r="B41" s="20" t="n"/>
      <c r="C41" s="21" t="n"/>
      <c r="D41" s="21" t="n"/>
      <c r="E41" s="21" t="n"/>
      <c r="F41" s="21" t="n"/>
      <c r="G41" s="18" t="n"/>
    </row>
    <row r="42" ht="15.75" customHeight="1" s="63">
      <c r="A42" s="22" t="n"/>
      <c r="B42" s="23" t="n"/>
      <c r="C42" s="24" t="n"/>
      <c r="D42" s="24" t="n"/>
      <c r="E42" s="24" t="n"/>
      <c r="F42" s="24" t="n"/>
      <c r="G42" s="17" t="n"/>
    </row>
    <row r="43" ht="15.75" customHeight="1" s="63">
      <c r="A43" s="19" t="n"/>
      <c r="B43" s="20" t="n"/>
      <c r="C43" s="21" t="n"/>
      <c r="D43" s="21" t="n"/>
      <c r="E43" s="21" t="n"/>
      <c r="F43" s="21" t="n"/>
      <c r="G43" s="18" t="n"/>
    </row>
    <row r="44" ht="15.75" customHeight="1" s="63">
      <c r="A44" s="22" t="n"/>
      <c r="B44" s="23" t="n"/>
      <c r="C44" s="24" t="n"/>
      <c r="D44" s="24" t="n"/>
      <c r="E44" s="24" t="n"/>
      <c r="F44" s="24" t="n"/>
      <c r="G44" s="17" t="n"/>
    </row>
    <row r="45" ht="15.75" customHeight="1" s="63">
      <c r="A45" s="19" t="n"/>
      <c r="B45" s="20" t="n"/>
      <c r="C45" s="21" t="n"/>
      <c r="D45" s="21" t="n"/>
      <c r="E45" s="21" t="n"/>
      <c r="F45" s="21" t="n"/>
      <c r="G45" s="18" t="n"/>
    </row>
    <row r="46" ht="15.75" customHeight="1" s="63">
      <c r="A46" s="22" t="n"/>
      <c r="B46" s="23" t="n"/>
      <c r="C46" s="24" t="n"/>
      <c r="D46" s="24" t="n"/>
      <c r="E46" s="24" t="n"/>
      <c r="F46" s="24" t="n"/>
      <c r="G46" s="17" t="n"/>
    </row>
    <row r="47" ht="15.75" customHeight="1" s="63">
      <c r="A47" s="19" t="n"/>
      <c r="B47" s="20" t="n"/>
      <c r="C47" s="21" t="n"/>
      <c r="D47" s="21" t="n"/>
      <c r="E47" s="21" t="n"/>
      <c r="F47" s="21" t="n"/>
      <c r="G47" s="18" t="n"/>
    </row>
    <row r="48" ht="15.75" customHeight="1" s="63">
      <c r="A48" s="22" t="n"/>
      <c r="B48" s="23" t="n"/>
      <c r="C48" s="24" t="n"/>
      <c r="D48" s="24" t="n"/>
      <c r="E48" s="24" t="n"/>
      <c r="F48" s="24" t="n"/>
      <c r="G48" s="17" t="n"/>
    </row>
    <row r="49" ht="15.75" customHeight="1" s="63">
      <c r="A49" s="19" t="n"/>
      <c r="B49" s="20" t="n"/>
      <c r="C49" s="21" t="n"/>
      <c r="D49" s="21" t="n"/>
      <c r="E49" s="21" t="n"/>
      <c r="F49" s="21" t="n"/>
      <c r="G49" s="18" t="n"/>
    </row>
    <row r="50" ht="15.75" customHeight="1" s="63">
      <c r="A50" s="22" t="n"/>
      <c r="B50" s="23" t="n"/>
      <c r="C50" s="24" t="n"/>
      <c r="D50" s="24" t="n"/>
      <c r="E50" s="24" t="n"/>
      <c r="F50" s="24" t="n"/>
      <c r="G50" s="17" t="n"/>
    </row>
    <row r="51" ht="15.75" customHeight="1" s="63">
      <c r="A51" s="19" t="n"/>
      <c r="B51" s="20" t="n"/>
      <c r="C51" s="21" t="n"/>
      <c r="D51" s="21" t="n"/>
      <c r="E51" s="21" t="n"/>
      <c r="F51" s="21" t="n"/>
      <c r="G51" s="18" t="n"/>
    </row>
    <row r="52" ht="15.75" customHeight="1" s="63">
      <c r="A52" s="22" t="n"/>
      <c r="B52" s="23" t="n"/>
      <c r="C52" s="24" t="n"/>
      <c r="D52" s="24" t="n"/>
      <c r="E52" s="24" t="n"/>
      <c r="F52" s="24" t="n"/>
      <c r="G52" s="17" t="n"/>
    </row>
    <row r="53" ht="15.75" customHeight="1" s="63">
      <c r="A53" s="19" t="n"/>
      <c r="B53" s="20" t="n"/>
      <c r="C53" s="21" t="n"/>
      <c r="D53" s="21" t="n"/>
      <c r="E53" s="21" t="n"/>
      <c r="F53" s="21" t="n"/>
      <c r="G53" s="18" t="n"/>
    </row>
    <row r="54" ht="15.75" customHeight="1" s="63">
      <c r="A54" s="22" t="n"/>
      <c r="B54" s="23" t="n"/>
      <c r="C54" s="24" t="n"/>
      <c r="D54" s="24" t="n"/>
      <c r="E54" s="24" t="n"/>
      <c r="F54" s="24" t="n"/>
      <c r="G54" s="17" t="n"/>
    </row>
    <row r="55" ht="15.75" customHeight="1" s="63">
      <c r="A55" s="19" t="n"/>
      <c r="B55" s="20" t="n"/>
      <c r="C55" s="21" t="n"/>
      <c r="D55" s="21" t="n"/>
      <c r="E55" s="21" t="n"/>
      <c r="F55" s="21" t="n"/>
      <c r="G55" s="18" t="n"/>
    </row>
    <row r="56" ht="15.75" customHeight="1" s="63">
      <c r="A56" s="22" t="n"/>
      <c r="B56" s="23" t="n"/>
      <c r="C56" s="24" t="n"/>
      <c r="D56" s="24" t="n"/>
      <c r="E56" s="24" t="n"/>
      <c r="F56" s="24" t="n"/>
      <c r="G56" s="17" t="n"/>
    </row>
    <row r="57" ht="15.75" customHeight="1" s="63">
      <c r="A57" s="19" t="n"/>
      <c r="B57" s="20" t="n"/>
      <c r="C57" s="21" t="n"/>
      <c r="D57" s="21" t="n"/>
      <c r="E57" s="21" t="n"/>
      <c r="F57" s="21" t="n"/>
      <c r="G57" s="18" t="n"/>
    </row>
    <row r="58" ht="15.75" customHeight="1" s="63">
      <c r="A58" s="22" t="n"/>
      <c r="B58" s="23" t="n"/>
      <c r="C58" s="24" t="n"/>
      <c r="D58" s="24" t="n"/>
      <c r="E58" s="24" t="n"/>
      <c r="F58" s="24" t="n"/>
      <c r="G58" s="17" t="n"/>
    </row>
    <row r="59" ht="15.75" customHeight="1" s="63">
      <c r="A59" s="19" t="n"/>
      <c r="B59" s="20" t="n"/>
      <c r="C59" s="21" t="n"/>
      <c r="D59" s="21" t="n"/>
      <c r="E59" s="21" t="n"/>
      <c r="F59" s="21" t="n"/>
      <c r="G59" s="18" t="n"/>
    </row>
    <row r="60" ht="15.75" customHeight="1" s="63">
      <c r="A60" s="22" t="n"/>
      <c r="B60" s="23" t="n"/>
      <c r="C60" s="24" t="n"/>
      <c r="D60" s="24" t="n"/>
      <c r="E60" s="24" t="n"/>
      <c r="F60" s="24" t="n"/>
      <c r="G60" s="17" t="n"/>
    </row>
    <row r="61" ht="15.75" customHeight="1" s="63">
      <c r="A61" s="19" t="n"/>
      <c r="B61" s="20" t="n"/>
      <c r="C61" s="21" t="n"/>
      <c r="D61" s="21" t="n"/>
      <c r="E61" s="21" t="n"/>
      <c r="F61" s="21" t="n"/>
      <c r="G61" s="18" t="n"/>
    </row>
    <row r="62" ht="15.75" customHeight="1" s="63">
      <c r="A62" s="22" t="n"/>
      <c r="B62" s="23" t="n"/>
      <c r="C62" s="24" t="n"/>
      <c r="D62" s="24" t="n"/>
      <c r="E62" s="24" t="n"/>
      <c r="F62" s="24" t="n"/>
      <c r="G62" s="17" t="n"/>
    </row>
    <row r="63" ht="15.75" customHeight="1" s="63">
      <c r="A63" s="19" t="n"/>
      <c r="B63" s="20" t="n"/>
      <c r="C63" s="21" t="n"/>
      <c r="D63" s="21" t="n"/>
      <c r="E63" s="21" t="n"/>
      <c r="F63" s="21" t="n"/>
      <c r="G63" s="18" t="n"/>
    </row>
    <row r="64" ht="15.75" customHeight="1" s="63">
      <c r="A64" s="22" t="n"/>
      <c r="B64" s="23" t="n"/>
      <c r="C64" s="24" t="n"/>
      <c r="D64" s="24" t="n"/>
      <c r="E64" s="24" t="n"/>
      <c r="F64" s="24" t="n"/>
      <c r="G64" s="17" t="n"/>
    </row>
    <row r="65" ht="15.75" customHeight="1" s="63">
      <c r="A65" s="19" t="n"/>
      <c r="B65" s="20" t="n"/>
      <c r="C65" s="21" t="n"/>
      <c r="D65" s="21" t="n"/>
      <c r="E65" s="21" t="n"/>
      <c r="F65" s="21" t="n"/>
      <c r="G65" s="18" t="n"/>
    </row>
    <row r="66" ht="15.75" customHeight="1" s="63">
      <c r="A66" s="22" t="n"/>
      <c r="B66" s="23" t="n"/>
      <c r="C66" s="24" t="n"/>
      <c r="D66" s="24" t="n"/>
      <c r="E66" s="24" t="n"/>
      <c r="F66" s="24" t="n"/>
      <c r="G66" s="17" t="n"/>
    </row>
    <row r="67" ht="15.75" customHeight="1" s="63">
      <c r="A67" s="19" t="n"/>
      <c r="B67" s="20" t="n"/>
      <c r="C67" s="21" t="n"/>
      <c r="D67" s="21" t="n"/>
      <c r="E67" s="21" t="n"/>
      <c r="F67" s="21" t="n"/>
      <c r="G67" s="18" t="n"/>
    </row>
    <row r="68" ht="15.75" customHeight="1" s="63">
      <c r="A68" s="22" t="n"/>
      <c r="B68" s="23" t="n"/>
      <c r="C68" s="24" t="n"/>
      <c r="D68" s="24" t="n"/>
      <c r="E68" s="24" t="n"/>
      <c r="F68" s="24" t="n"/>
      <c r="G68" s="17" t="n"/>
    </row>
    <row r="69" ht="15.75" customHeight="1" s="63">
      <c r="A69" s="19" t="n"/>
      <c r="B69" s="20" t="n"/>
      <c r="C69" s="21" t="n"/>
      <c r="D69" s="21" t="n"/>
      <c r="E69" s="21" t="n"/>
      <c r="F69" s="21" t="n"/>
      <c r="G69" s="18" t="n"/>
    </row>
    <row r="70" ht="15.75" customHeight="1" s="63">
      <c r="A70" s="22" t="n"/>
      <c r="B70" s="23" t="n"/>
      <c r="C70" s="24" t="n"/>
      <c r="D70" s="24" t="n"/>
      <c r="E70" s="24" t="n"/>
      <c r="F70" s="24" t="n"/>
      <c r="G70" s="17" t="n"/>
    </row>
    <row r="71" ht="15.75" customHeight="1" s="63">
      <c r="A71" s="19" t="n"/>
      <c r="B71" s="20" t="n"/>
      <c r="C71" s="21" t="n"/>
      <c r="D71" s="21" t="n"/>
      <c r="E71" s="21" t="n"/>
      <c r="F71" s="21" t="n"/>
      <c r="G71" s="18" t="n"/>
    </row>
    <row r="72" ht="15.75" customHeight="1" s="63">
      <c r="A72" s="22" t="n"/>
      <c r="B72" s="23" t="n"/>
      <c r="C72" s="24" t="n"/>
      <c r="D72" s="24" t="n"/>
      <c r="E72" s="24" t="n"/>
      <c r="F72" s="24" t="n"/>
      <c r="G72" s="17" t="n"/>
    </row>
    <row r="73" ht="15.75" customHeight="1" s="63">
      <c r="A73" s="19" t="n"/>
      <c r="B73" s="20" t="n"/>
      <c r="C73" s="21" t="n"/>
      <c r="D73" s="21" t="n"/>
      <c r="E73" s="21" t="n"/>
      <c r="F73" s="21" t="n"/>
      <c r="G73" s="18" t="n"/>
    </row>
    <row r="74" ht="15.75" customHeight="1" s="63">
      <c r="A74" s="22" t="n"/>
      <c r="B74" s="23" t="n"/>
      <c r="C74" s="24" t="n"/>
      <c r="D74" s="24" t="n"/>
      <c r="E74" s="24" t="n"/>
      <c r="F74" s="24" t="n"/>
      <c r="G74" s="17" t="n"/>
    </row>
    <row r="75" ht="15.75" customHeight="1" s="63">
      <c r="A75" s="19" t="n"/>
      <c r="B75" s="20" t="n"/>
      <c r="C75" s="21" t="n"/>
      <c r="D75" s="21" t="n"/>
      <c r="E75" s="21" t="n"/>
      <c r="F75" s="21" t="n"/>
      <c r="G75" s="18" t="n"/>
    </row>
    <row r="76" ht="15.75" customHeight="1" s="63">
      <c r="A76" s="22" t="n"/>
      <c r="B76" s="23" t="n"/>
      <c r="C76" s="24" t="n"/>
      <c r="D76" s="24" t="n"/>
      <c r="E76" s="24" t="n"/>
      <c r="F76" s="24" t="n"/>
      <c r="G76" s="17" t="n"/>
    </row>
    <row r="77" ht="15.75" customHeight="1" s="63">
      <c r="A77" s="19" t="n"/>
      <c r="B77" s="20" t="n"/>
      <c r="C77" s="21" t="n"/>
      <c r="D77" s="21" t="n"/>
      <c r="E77" s="21" t="n"/>
      <c r="F77" s="21" t="n"/>
      <c r="G77" s="18" t="n"/>
    </row>
    <row r="78" ht="15.75" customHeight="1" s="63">
      <c r="A78" s="22" t="n"/>
      <c r="B78" s="23" t="n"/>
      <c r="C78" s="24" t="n"/>
      <c r="D78" s="24" t="n"/>
      <c r="E78" s="24" t="n"/>
      <c r="F78" s="24" t="n"/>
      <c r="G78" s="17" t="n"/>
    </row>
    <row r="79" ht="15.75" customHeight="1" s="63">
      <c r="A79" s="19" t="n"/>
      <c r="B79" s="20" t="n"/>
      <c r="C79" s="21" t="n"/>
      <c r="D79" s="21" t="n"/>
      <c r="E79" s="21" t="n"/>
      <c r="F79" s="21" t="n"/>
      <c r="G79" s="18" t="n"/>
    </row>
    <row r="80" ht="15.75" customHeight="1" s="63">
      <c r="A80" s="22" t="n"/>
      <c r="B80" s="23" t="n"/>
      <c r="C80" s="24" t="n"/>
      <c r="D80" s="24" t="n"/>
      <c r="E80" s="24" t="n"/>
      <c r="F80" s="24" t="n"/>
      <c r="G80" s="17" t="n"/>
    </row>
    <row r="81" ht="15.75" customHeight="1" s="63">
      <c r="A81" s="19" t="n"/>
      <c r="B81" s="20" t="n"/>
      <c r="C81" s="21" t="n"/>
      <c r="D81" s="21" t="n"/>
      <c r="E81" s="21" t="n"/>
      <c r="F81" s="21" t="n"/>
      <c r="G81" s="18" t="n"/>
    </row>
    <row r="82" ht="15.75" customHeight="1" s="63">
      <c r="A82" s="22" t="n"/>
      <c r="B82" s="23" t="n"/>
      <c r="C82" s="24" t="n"/>
      <c r="D82" s="24" t="n"/>
      <c r="E82" s="24" t="n"/>
      <c r="F82" s="24" t="n"/>
      <c r="G82" s="17" t="n"/>
    </row>
    <row r="83" ht="15.75" customHeight="1" s="63">
      <c r="A83" s="19" t="n"/>
      <c r="B83" s="20" t="n"/>
      <c r="C83" s="21" t="n"/>
      <c r="D83" s="21" t="n"/>
      <c r="E83" s="21" t="n"/>
      <c r="F83" s="21" t="n"/>
      <c r="G83" s="18" t="n"/>
    </row>
    <row r="84" ht="15.75" customHeight="1" s="63">
      <c r="A84" s="22" t="n"/>
      <c r="B84" s="23" t="n"/>
      <c r="C84" s="24" t="n"/>
      <c r="D84" s="24" t="n"/>
      <c r="E84" s="24" t="n"/>
      <c r="F84" s="24" t="n"/>
      <c r="G84" s="17" t="n"/>
    </row>
    <row r="85" ht="15.75" customHeight="1" s="63">
      <c r="A85" s="19" t="n"/>
      <c r="B85" s="20" t="n"/>
      <c r="C85" s="21" t="n"/>
      <c r="D85" s="21" t="n"/>
      <c r="E85" s="21" t="n"/>
      <c r="F85" s="21" t="n"/>
      <c r="G85" s="18" t="n"/>
    </row>
    <row r="86" ht="15.75" customHeight="1" s="63">
      <c r="A86" s="22" t="n"/>
      <c r="B86" s="23" t="n"/>
      <c r="C86" s="24" t="n"/>
      <c r="D86" s="24" t="n"/>
      <c r="E86" s="24" t="n"/>
      <c r="F86" s="24" t="n"/>
      <c r="G86" s="17" t="n"/>
    </row>
    <row r="87" ht="15.75" customHeight="1" s="63">
      <c r="A87" s="19" t="n"/>
      <c r="B87" s="20" t="n"/>
      <c r="C87" s="21" t="n"/>
      <c r="D87" s="21" t="n"/>
      <c r="E87" s="21" t="n"/>
      <c r="F87" s="21" t="n"/>
      <c r="G87" s="18" t="n"/>
    </row>
    <row r="88" ht="15.75" customHeight="1" s="63">
      <c r="A88" s="22" t="n"/>
      <c r="B88" s="23" t="n"/>
      <c r="C88" s="24" t="n"/>
      <c r="D88" s="24" t="n"/>
      <c r="E88" s="24" t="n"/>
      <c r="F88" s="24" t="n"/>
      <c r="G88" s="17" t="n"/>
    </row>
    <row r="89" ht="15.75" customHeight="1" s="63">
      <c r="A89" s="19" t="n"/>
      <c r="B89" s="20" t="n"/>
      <c r="C89" s="21" t="n"/>
      <c r="D89" s="21" t="n"/>
      <c r="E89" s="21" t="n"/>
      <c r="F89" s="21" t="n"/>
      <c r="G89" s="18" t="n"/>
    </row>
    <row r="90" ht="15.75" customHeight="1" s="63">
      <c r="A90" s="22" t="n"/>
      <c r="B90" s="23" t="n"/>
      <c r="C90" s="24" t="n"/>
      <c r="D90" s="24" t="n"/>
      <c r="E90" s="24" t="n"/>
      <c r="F90" s="24" t="n"/>
      <c r="G90" s="17" t="n"/>
    </row>
    <row r="91" ht="15.75" customHeight="1" s="63">
      <c r="A91" s="19" t="n"/>
      <c r="B91" s="20" t="n"/>
      <c r="C91" s="21" t="n"/>
      <c r="D91" s="21" t="n"/>
      <c r="E91" s="21" t="n"/>
      <c r="F91" s="21" t="n"/>
      <c r="G91" s="18" t="n"/>
    </row>
    <row r="92" ht="15.75" customHeight="1" s="63">
      <c r="A92" s="22" t="n"/>
      <c r="B92" s="23" t="n"/>
      <c r="C92" s="24" t="n"/>
      <c r="D92" s="24" t="n"/>
      <c r="E92" s="24" t="n"/>
      <c r="F92" s="24" t="n"/>
      <c r="G92" s="17" t="n"/>
    </row>
    <row r="93" ht="15.75" customHeight="1" s="63">
      <c r="A93" s="19" t="n"/>
      <c r="B93" s="20" t="n"/>
      <c r="C93" s="21" t="n"/>
      <c r="D93" s="21" t="n"/>
      <c r="E93" s="21" t="n"/>
      <c r="F93" s="21" t="n"/>
      <c r="G93" s="18" t="n"/>
    </row>
    <row r="94" ht="15.75" customHeight="1" s="63">
      <c r="A94" s="22" t="n"/>
      <c r="B94" s="23" t="n"/>
      <c r="C94" s="24" t="n"/>
      <c r="D94" s="24" t="n"/>
      <c r="E94" s="24" t="n"/>
      <c r="F94" s="24" t="n"/>
      <c r="G94" s="17" t="n"/>
    </row>
    <row r="95" ht="15.75" customHeight="1" s="63">
      <c r="A95" s="19" t="n"/>
      <c r="B95" s="20" t="n"/>
      <c r="C95" s="21" t="n"/>
      <c r="D95" s="21" t="n"/>
      <c r="E95" s="21" t="n"/>
      <c r="F95" s="21" t="n"/>
      <c r="G95" s="18" t="n"/>
    </row>
    <row r="96" ht="15.75" customHeight="1" s="63">
      <c r="A96" s="22" t="n"/>
      <c r="B96" s="23" t="n"/>
      <c r="C96" s="24" t="n"/>
      <c r="D96" s="24" t="n"/>
      <c r="E96" s="24" t="n"/>
      <c r="F96" s="24" t="n"/>
      <c r="G96" s="17" t="n"/>
    </row>
    <row r="97" ht="15.75" customHeight="1" s="63">
      <c r="A97" s="19" t="n"/>
      <c r="B97" s="20" t="n"/>
      <c r="C97" s="21" t="n"/>
      <c r="D97" s="21" t="n"/>
      <c r="E97" s="21" t="n"/>
      <c r="F97" s="21" t="n"/>
      <c r="G97" s="18" t="n"/>
    </row>
    <row r="98" ht="15.75" customHeight="1" s="63">
      <c r="A98" s="22" t="n"/>
      <c r="B98" s="23" t="n"/>
      <c r="C98" s="24" t="n"/>
      <c r="D98" s="24" t="n"/>
      <c r="E98" s="24" t="n"/>
      <c r="F98" s="24" t="n"/>
      <c r="G98" s="17" t="n"/>
    </row>
    <row r="99" ht="15.75" customHeight="1" s="63">
      <c r="A99" s="19" t="n"/>
      <c r="B99" s="20" t="n"/>
      <c r="C99" s="21" t="n"/>
      <c r="D99" s="21" t="n"/>
      <c r="E99" s="21" t="n"/>
      <c r="F99" s="21" t="n"/>
      <c r="G99" s="18" t="n"/>
    </row>
    <row r="100" ht="15.75" customHeight="1" s="63">
      <c r="A100" s="22" t="n"/>
      <c r="B100" s="23" t="n"/>
      <c r="C100" s="24" t="n"/>
      <c r="D100" s="24" t="n"/>
      <c r="E100" s="24" t="n"/>
      <c r="F100" s="24" t="n"/>
      <c r="G100" s="17" t="n"/>
    </row>
    <row r="101" ht="15.75" customHeight="1" s="63">
      <c r="A101" s="19" t="n"/>
      <c r="B101" s="20" t="n"/>
      <c r="C101" s="21" t="n"/>
      <c r="D101" s="21" t="n"/>
      <c r="E101" s="21" t="n"/>
      <c r="F101" s="21" t="n"/>
      <c r="G101" s="18" t="n"/>
    </row>
    <row r="102" ht="15.75" customHeight="1" s="63">
      <c r="A102" s="22" t="n"/>
      <c r="B102" s="23" t="n"/>
      <c r="C102" s="24" t="n"/>
      <c r="D102" s="24" t="n"/>
      <c r="E102" s="24" t="n"/>
      <c r="F102" s="24" t="n"/>
      <c r="G102" s="17" t="n"/>
    </row>
    <row r="103" ht="15.75" customHeight="1" s="63">
      <c r="A103" s="19" t="n"/>
      <c r="B103" s="20" t="n"/>
      <c r="C103" s="21" t="n"/>
      <c r="D103" s="21" t="n"/>
      <c r="E103" s="21" t="n"/>
      <c r="F103" s="21" t="n"/>
      <c r="G103" s="18" t="n"/>
    </row>
    <row r="104" ht="15.75" customHeight="1" s="63">
      <c r="A104" s="22" t="n"/>
      <c r="B104" s="23" t="n"/>
      <c r="C104" s="24" t="n"/>
      <c r="D104" s="24" t="n"/>
      <c r="E104" s="24" t="n"/>
      <c r="F104" s="24" t="n"/>
      <c r="G104" s="17" t="n"/>
    </row>
    <row r="105" ht="15.75" customHeight="1" s="63">
      <c r="A105" s="19" t="n"/>
      <c r="B105" s="20" t="n"/>
      <c r="C105" s="21" t="n"/>
      <c r="D105" s="21" t="n"/>
      <c r="E105" s="21" t="n"/>
      <c r="F105" s="21" t="n"/>
      <c r="G105" s="18" t="n"/>
    </row>
    <row r="106" ht="15.75" customHeight="1" s="63">
      <c r="A106" s="22" t="n"/>
      <c r="B106" s="23" t="n"/>
      <c r="C106" s="24" t="n"/>
      <c r="D106" s="24" t="n"/>
      <c r="E106" s="24" t="n"/>
      <c r="F106" s="24" t="n"/>
      <c r="G106" s="17" t="n"/>
    </row>
    <row r="107" ht="15.75" customHeight="1" s="63">
      <c r="A107" s="19" t="n"/>
      <c r="B107" s="20" t="n"/>
      <c r="C107" s="21" t="n"/>
      <c r="D107" s="21" t="n"/>
      <c r="E107" s="21" t="n"/>
      <c r="F107" s="21" t="n"/>
      <c r="G107" s="18" t="n"/>
    </row>
    <row r="108" ht="15.75" customHeight="1" s="63">
      <c r="A108" s="22" t="n"/>
      <c r="B108" s="23" t="n"/>
      <c r="C108" s="24" t="n"/>
      <c r="D108" s="24" t="n"/>
      <c r="E108" s="24" t="n"/>
      <c r="F108" s="24" t="n"/>
      <c r="G108" s="17" t="n"/>
    </row>
    <row r="109" ht="15.75" customHeight="1" s="63">
      <c r="A109" s="19" t="n"/>
      <c r="B109" s="20" t="n"/>
      <c r="C109" s="21" t="n"/>
      <c r="D109" s="21" t="n"/>
      <c r="E109" s="21" t="n"/>
      <c r="F109" s="21" t="n"/>
      <c r="G109" s="18" t="n"/>
    </row>
    <row r="110" ht="15.75" customHeight="1" s="63">
      <c r="A110" s="22" t="n"/>
      <c r="B110" s="23" t="n"/>
      <c r="C110" s="24" t="n"/>
      <c r="D110" s="24" t="n"/>
      <c r="E110" s="24" t="n"/>
      <c r="F110" s="24" t="n"/>
      <c r="G110" s="17" t="n"/>
    </row>
    <row r="111" ht="15.75" customHeight="1" s="63">
      <c r="A111" s="19" t="n"/>
      <c r="B111" s="20" t="n"/>
      <c r="C111" s="21" t="n"/>
      <c r="D111" s="21" t="n"/>
      <c r="E111" s="21" t="n"/>
      <c r="F111" s="21" t="n"/>
      <c r="G111" s="18" t="n"/>
    </row>
    <row r="112" ht="15.75" customHeight="1" s="63">
      <c r="A112" s="22" t="n"/>
      <c r="B112" s="23" t="n"/>
      <c r="C112" s="24" t="n"/>
      <c r="D112" s="24" t="n"/>
      <c r="E112" s="24" t="n"/>
      <c r="F112" s="24" t="n"/>
      <c r="G112" s="17" t="n"/>
    </row>
    <row r="113" ht="15.75" customHeight="1" s="63">
      <c r="A113" s="19" t="n"/>
      <c r="B113" s="20" t="n"/>
      <c r="C113" s="21" t="n"/>
      <c r="D113" s="21" t="n"/>
      <c r="E113" s="21" t="n"/>
      <c r="F113" s="21" t="n"/>
      <c r="G113" s="18" t="n"/>
    </row>
    <row r="114" ht="15.75" customHeight="1" s="63">
      <c r="A114" s="22" t="n"/>
      <c r="B114" s="23" t="n"/>
      <c r="C114" s="24" t="n"/>
      <c r="D114" s="24" t="n"/>
      <c r="E114" s="24" t="n"/>
      <c r="F114" s="24" t="n"/>
      <c r="G114" s="17" t="n"/>
    </row>
    <row r="115" ht="15.75" customHeight="1" s="63">
      <c r="A115" s="19" t="n"/>
      <c r="B115" s="20" t="n"/>
      <c r="C115" s="21" t="n"/>
      <c r="D115" s="21" t="n"/>
      <c r="E115" s="21" t="n"/>
      <c r="F115" s="21" t="n"/>
      <c r="G115" s="18" t="n"/>
    </row>
    <row r="116" ht="15.75" customHeight="1" s="63">
      <c r="A116" s="22" t="n"/>
      <c r="B116" s="23" t="n"/>
      <c r="C116" s="24" t="n"/>
      <c r="D116" s="24" t="n"/>
      <c r="E116" s="24" t="n"/>
      <c r="F116" s="24" t="n"/>
      <c r="G116" s="17" t="n"/>
    </row>
    <row r="117" ht="15.75" customHeight="1" s="63">
      <c r="A117" s="19" t="n"/>
      <c r="B117" s="20" t="n"/>
      <c r="C117" s="21" t="n"/>
      <c r="D117" s="21" t="n"/>
      <c r="E117" s="21" t="n"/>
      <c r="F117" s="21" t="n"/>
      <c r="G117" s="18" t="n"/>
    </row>
    <row r="118" ht="15.75" customHeight="1" s="63">
      <c r="A118" s="22" t="n"/>
      <c r="B118" s="23" t="n"/>
      <c r="C118" s="24" t="n"/>
      <c r="D118" s="24" t="n"/>
      <c r="E118" s="24" t="n"/>
      <c r="F118" s="24" t="n"/>
      <c r="G118" s="17" t="n"/>
    </row>
    <row r="119" ht="15.75" customHeight="1" s="63">
      <c r="A119" s="19" t="n"/>
      <c r="B119" s="20" t="n"/>
      <c r="C119" s="21" t="n"/>
      <c r="D119" s="21" t="n"/>
      <c r="E119" s="21" t="n"/>
      <c r="F119" s="21" t="n"/>
      <c r="G119" s="18" t="n"/>
    </row>
    <row r="120" ht="15.75" customHeight="1" s="63">
      <c r="A120" s="22" t="n"/>
      <c r="B120" s="23" t="n"/>
      <c r="C120" s="24" t="n"/>
      <c r="D120" s="24" t="n"/>
      <c r="E120" s="24" t="n"/>
      <c r="F120" s="24" t="n"/>
      <c r="G120" s="17" t="n"/>
    </row>
    <row r="121" ht="15.75" customHeight="1" s="63">
      <c r="A121" s="19" t="n"/>
      <c r="B121" s="20" t="n"/>
      <c r="C121" s="21" t="n"/>
      <c r="D121" s="21" t="n"/>
      <c r="E121" s="21" t="n"/>
      <c r="F121" s="21" t="n"/>
      <c r="G121" s="18" t="n"/>
    </row>
    <row r="122" ht="15.75" customHeight="1" s="63">
      <c r="A122" s="22" t="n"/>
      <c r="B122" s="23" t="n"/>
      <c r="C122" s="24" t="n"/>
      <c r="D122" s="24" t="n"/>
      <c r="E122" s="24" t="n"/>
      <c r="F122" s="24" t="n"/>
      <c r="G122" s="17" t="n"/>
    </row>
    <row r="123" ht="15.75" customHeight="1" s="63">
      <c r="A123" s="19" t="n"/>
      <c r="B123" s="20" t="n"/>
      <c r="C123" s="21" t="n"/>
      <c r="D123" s="21" t="n"/>
      <c r="E123" s="21" t="n"/>
      <c r="F123" s="21" t="n"/>
      <c r="G123" s="18" t="n"/>
    </row>
    <row r="124" ht="15.75" customHeight="1" s="63">
      <c r="A124" s="22" t="n"/>
      <c r="B124" s="23" t="n"/>
      <c r="C124" s="24" t="n"/>
      <c r="D124" s="24" t="n"/>
      <c r="E124" s="24" t="n"/>
      <c r="F124" s="24" t="n"/>
      <c r="G124" s="17" t="n"/>
    </row>
    <row r="125" ht="15.75" customHeight="1" s="63">
      <c r="A125" s="19" t="n"/>
      <c r="B125" s="20" t="n"/>
      <c r="C125" s="21" t="n"/>
      <c r="D125" s="21" t="n"/>
      <c r="E125" s="21" t="n"/>
      <c r="F125" s="21" t="n"/>
      <c r="G125" s="18" t="n"/>
    </row>
    <row r="126" ht="15.75" customHeight="1" s="63">
      <c r="A126" s="22" t="n"/>
      <c r="B126" s="23" t="n"/>
      <c r="C126" s="24" t="n"/>
      <c r="D126" s="24" t="n"/>
      <c r="E126" s="24" t="n"/>
      <c r="F126" s="24" t="n"/>
      <c r="G126" s="17" t="n"/>
    </row>
    <row r="127" ht="15.75" customHeight="1" s="63">
      <c r="A127" s="19" t="n"/>
      <c r="B127" s="20" t="n"/>
      <c r="C127" s="21" t="n"/>
      <c r="D127" s="21" t="n"/>
      <c r="E127" s="21" t="n"/>
      <c r="F127" s="21" t="n"/>
      <c r="G127" s="18" t="n"/>
    </row>
    <row r="128" ht="15.75" customHeight="1" s="63">
      <c r="A128" s="22" t="n"/>
      <c r="B128" s="23" t="n"/>
      <c r="C128" s="24" t="n"/>
      <c r="D128" s="24" t="n"/>
      <c r="E128" s="24" t="n"/>
      <c r="F128" s="24" t="n"/>
      <c r="G128" s="17" t="n"/>
    </row>
    <row r="129" ht="15.75" customHeight="1" s="63">
      <c r="A129" s="19" t="n"/>
      <c r="B129" s="20" t="n"/>
      <c r="C129" s="21" t="n"/>
      <c r="D129" s="21" t="n"/>
      <c r="E129" s="21" t="n"/>
      <c r="F129" s="21" t="n"/>
      <c r="G129" s="18" t="n"/>
    </row>
    <row r="130" ht="15.75" customHeight="1" s="63">
      <c r="A130" s="22" t="n"/>
      <c r="B130" s="23" t="n"/>
      <c r="C130" s="24" t="n"/>
      <c r="D130" s="24" t="n"/>
      <c r="E130" s="24" t="n"/>
      <c r="F130" s="24" t="n"/>
      <c r="G130" s="17" t="n"/>
    </row>
    <row r="131" ht="15.75" customHeight="1" s="63">
      <c r="A131" s="19" t="n"/>
      <c r="B131" s="20" t="n"/>
      <c r="C131" s="21" t="n"/>
      <c r="D131" s="21" t="n"/>
      <c r="E131" s="21" t="n"/>
      <c r="F131" s="21" t="n"/>
      <c r="G131" s="18" t="n"/>
    </row>
    <row r="132" ht="15.75" customHeight="1" s="63">
      <c r="A132" s="22" t="n"/>
      <c r="B132" s="23" t="n"/>
      <c r="C132" s="24" t="n"/>
      <c r="D132" s="24" t="n"/>
      <c r="E132" s="24" t="n"/>
      <c r="F132" s="24" t="n"/>
      <c r="G132" s="17" t="n"/>
    </row>
    <row r="133" ht="15.75" customHeight="1" s="63">
      <c r="A133" s="19" t="n"/>
      <c r="B133" s="20" t="n"/>
      <c r="C133" s="21" t="n"/>
      <c r="D133" s="21" t="n"/>
      <c r="E133" s="21" t="n"/>
      <c r="F133" s="21" t="n"/>
      <c r="G133" s="18" t="n"/>
    </row>
    <row r="134" ht="15.75" customHeight="1" s="63">
      <c r="A134" s="22" t="n"/>
      <c r="B134" s="23" t="n"/>
      <c r="C134" s="24" t="n"/>
      <c r="D134" s="24" t="n"/>
      <c r="E134" s="24" t="n"/>
      <c r="F134" s="24" t="n"/>
      <c r="G134" s="17" t="n"/>
    </row>
    <row r="135" ht="15.75" customHeight="1" s="63">
      <c r="A135" s="19" t="n"/>
      <c r="B135" s="20" t="n"/>
      <c r="C135" s="21" t="n"/>
      <c r="D135" s="21" t="n"/>
      <c r="E135" s="21" t="n"/>
      <c r="F135" s="21" t="n"/>
      <c r="G135" s="18" t="n"/>
    </row>
    <row r="136" ht="15.75" customHeight="1" s="63">
      <c r="A136" s="22" t="n"/>
      <c r="B136" s="23" t="n"/>
      <c r="C136" s="24" t="n"/>
      <c r="D136" s="24" t="n"/>
      <c r="E136" s="24" t="n"/>
      <c r="F136" s="24" t="n"/>
      <c r="G136" s="17" t="n"/>
    </row>
    <row r="137" ht="15.75" customHeight="1" s="63">
      <c r="A137" s="19" t="n"/>
      <c r="B137" s="20" t="n"/>
      <c r="C137" s="21" t="n"/>
      <c r="D137" s="21" t="n"/>
      <c r="E137" s="21" t="n"/>
      <c r="F137" s="21" t="n"/>
      <c r="G137" s="18" t="n"/>
    </row>
    <row r="138" ht="15.75" customHeight="1" s="63">
      <c r="A138" s="22" t="n"/>
      <c r="B138" s="23" t="n"/>
      <c r="C138" s="24" t="n"/>
      <c r="D138" s="24" t="n"/>
      <c r="E138" s="24" t="n"/>
      <c r="F138" s="24" t="n"/>
      <c r="G138" s="17" t="n"/>
    </row>
    <row r="139" ht="15.75" customHeight="1" s="63">
      <c r="A139" s="19" t="n"/>
      <c r="B139" s="20" t="n"/>
      <c r="C139" s="21" t="n"/>
      <c r="D139" s="21" t="n"/>
      <c r="E139" s="21" t="n"/>
      <c r="F139" s="21" t="n"/>
      <c r="G139" s="18" t="n"/>
    </row>
    <row r="140" ht="15.75" customHeight="1" s="63">
      <c r="A140" s="22" t="n"/>
      <c r="B140" s="23" t="n"/>
      <c r="C140" s="24" t="n"/>
      <c r="D140" s="24" t="n"/>
      <c r="E140" s="24" t="n"/>
      <c r="F140" s="24" t="n"/>
      <c r="G140" s="17" t="n"/>
    </row>
    <row r="141" ht="15.75" customHeight="1" s="63">
      <c r="A141" s="19" t="n"/>
      <c r="B141" s="20" t="n"/>
      <c r="C141" s="21" t="n"/>
      <c r="D141" s="21" t="n"/>
      <c r="E141" s="21" t="n"/>
      <c r="F141" s="21" t="n"/>
      <c r="G141" s="18" t="n"/>
    </row>
    <row r="142" ht="15.75" customHeight="1" s="63">
      <c r="A142" s="22" t="n"/>
      <c r="B142" s="23" t="n"/>
      <c r="C142" s="24" t="n"/>
      <c r="D142" s="24" t="n"/>
      <c r="E142" s="24" t="n"/>
      <c r="F142" s="24" t="n"/>
      <c r="G142" s="17" t="n"/>
    </row>
    <row r="143" ht="15.75" customHeight="1" s="63">
      <c r="A143" s="19" t="n"/>
      <c r="B143" s="20" t="n"/>
      <c r="C143" s="21" t="n"/>
      <c r="D143" s="21" t="n"/>
      <c r="E143" s="21" t="n"/>
      <c r="F143" s="21" t="n"/>
      <c r="G143" s="18" t="n"/>
    </row>
    <row r="144" ht="15.75" customHeight="1" s="63">
      <c r="A144" s="22" t="n"/>
      <c r="B144" s="23" t="n"/>
      <c r="C144" s="24" t="n"/>
      <c r="D144" s="24" t="n"/>
      <c r="E144" s="24" t="n"/>
      <c r="F144" s="24" t="n"/>
      <c r="G144" s="17" t="n"/>
    </row>
    <row r="145" ht="15.75" customHeight="1" s="63">
      <c r="A145" s="19" t="n"/>
      <c r="B145" s="20" t="n"/>
      <c r="C145" s="21" t="n"/>
      <c r="D145" s="21" t="n"/>
      <c r="E145" s="21" t="n"/>
      <c r="F145" s="21" t="n"/>
      <c r="G145" s="18" t="n"/>
    </row>
    <row r="146" ht="15.75" customHeight="1" s="63">
      <c r="A146" s="22" t="n"/>
      <c r="B146" s="23" t="n"/>
      <c r="C146" s="24" t="n"/>
      <c r="D146" s="24" t="n"/>
      <c r="E146" s="24" t="n"/>
      <c r="F146" s="24" t="n"/>
      <c r="G146" s="17" t="n"/>
    </row>
    <row r="147" ht="15.75" customHeight="1" s="63">
      <c r="A147" s="19" t="n"/>
      <c r="B147" s="20" t="n"/>
      <c r="C147" s="21" t="n"/>
      <c r="D147" s="21" t="n"/>
      <c r="E147" s="21" t="n"/>
      <c r="F147" s="21" t="n"/>
      <c r="G147" s="18" t="n"/>
    </row>
    <row r="148" ht="15.75" customHeight="1" s="63">
      <c r="A148" s="22" t="n"/>
      <c r="B148" s="23" t="n"/>
      <c r="C148" s="24" t="n"/>
      <c r="D148" s="24" t="n"/>
      <c r="E148" s="24" t="n"/>
      <c r="F148" s="24" t="n"/>
      <c r="G148" s="17" t="n"/>
    </row>
    <row r="149" ht="15.75" customHeight="1" s="63">
      <c r="A149" s="19" t="n"/>
      <c r="B149" s="20" t="n"/>
      <c r="C149" s="21" t="n"/>
      <c r="D149" s="21" t="n"/>
      <c r="E149" s="21" t="n"/>
      <c r="F149" s="21" t="n"/>
      <c r="G149" s="18" t="n"/>
    </row>
    <row r="150" ht="15.75" customHeight="1" s="63">
      <c r="A150" s="22" t="n"/>
      <c r="B150" s="23" t="n"/>
      <c r="C150" s="24" t="n"/>
      <c r="D150" s="24" t="n"/>
      <c r="E150" s="24" t="n"/>
      <c r="F150" s="24" t="n"/>
      <c r="G150" s="17" t="n"/>
    </row>
    <row r="151" ht="15.75" customHeight="1" s="63">
      <c r="A151" s="19" t="n"/>
      <c r="B151" s="20" t="n"/>
      <c r="C151" s="21" t="n"/>
      <c r="D151" s="21" t="n"/>
      <c r="E151" s="21" t="n"/>
      <c r="F151" s="21" t="n"/>
      <c r="G151" s="18" t="n"/>
    </row>
    <row r="152" ht="15.75" customHeight="1" s="63">
      <c r="A152" s="22" t="n"/>
      <c r="B152" s="23" t="n"/>
      <c r="C152" s="24" t="n"/>
      <c r="D152" s="24" t="n"/>
      <c r="E152" s="24" t="n"/>
      <c r="F152" s="24" t="n"/>
      <c r="G152" s="17" t="n"/>
    </row>
    <row r="153" ht="15.75" customHeight="1" s="63">
      <c r="A153" s="19" t="n"/>
      <c r="B153" s="20" t="n"/>
      <c r="C153" s="21" t="n"/>
      <c r="D153" s="21" t="n"/>
      <c r="E153" s="21" t="n"/>
      <c r="F153" s="21" t="n"/>
      <c r="G153" s="18" t="n"/>
    </row>
    <row r="154" ht="15.75" customHeight="1" s="63">
      <c r="A154" s="22" t="n"/>
      <c r="B154" s="23" t="n"/>
      <c r="C154" s="24" t="n"/>
      <c r="D154" s="24" t="n"/>
      <c r="E154" s="24" t="n"/>
      <c r="F154" s="24" t="n"/>
      <c r="G154" s="17" t="n"/>
    </row>
    <row r="155" ht="15.75" customHeight="1" s="63">
      <c r="A155" s="19" t="n"/>
      <c r="B155" s="20" t="n"/>
      <c r="C155" s="21" t="n"/>
      <c r="D155" s="21" t="n"/>
      <c r="E155" s="21" t="n"/>
      <c r="F155" s="21" t="n"/>
      <c r="G155" s="18" t="n"/>
    </row>
    <row r="156" ht="15.75" customHeight="1" s="63">
      <c r="A156" s="22" t="n"/>
      <c r="B156" s="23" t="n"/>
      <c r="C156" s="24" t="n"/>
      <c r="D156" s="24" t="n"/>
      <c r="E156" s="24" t="n"/>
      <c r="F156" s="24" t="n"/>
      <c r="G156" s="17" t="n"/>
    </row>
    <row r="157" ht="15.75" customHeight="1" s="63">
      <c r="A157" s="19" t="n"/>
      <c r="B157" s="20" t="n"/>
      <c r="C157" s="21" t="n"/>
      <c r="D157" s="21" t="n"/>
      <c r="E157" s="21" t="n"/>
      <c r="F157" s="21" t="n"/>
      <c r="G157" s="18" t="n"/>
    </row>
    <row r="158" ht="15.75" customHeight="1" s="63">
      <c r="A158" s="22" t="n"/>
      <c r="B158" s="23" t="n"/>
      <c r="C158" s="24" t="n"/>
      <c r="D158" s="24" t="n"/>
      <c r="E158" s="24" t="n"/>
      <c r="F158" s="24" t="n"/>
      <c r="G158" s="17" t="n"/>
    </row>
    <row r="159" ht="15.75" customHeight="1" s="63">
      <c r="A159" s="19" t="n"/>
      <c r="B159" s="20" t="n"/>
      <c r="C159" s="21" t="n"/>
      <c r="D159" s="21" t="n"/>
      <c r="E159" s="21" t="n"/>
      <c r="F159" s="21" t="n"/>
      <c r="G159" s="18" t="n"/>
    </row>
    <row r="160" ht="15.75" customHeight="1" s="63">
      <c r="A160" s="22" t="n"/>
      <c r="B160" s="23" t="n"/>
      <c r="C160" s="24" t="n"/>
      <c r="D160" s="24" t="n"/>
      <c r="E160" s="24" t="n"/>
      <c r="F160" s="24" t="n"/>
      <c r="G160" s="17" t="n"/>
    </row>
    <row r="161" ht="15.75" customHeight="1" s="63">
      <c r="A161" s="19" t="n"/>
      <c r="B161" s="20" t="n"/>
      <c r="C161" s="21" t="n"/>
      <c r="D161" s="21" t="n"/>
      <c r="E161" s="21" t="n"/>
      <c r="F161" s="21" t="n"/>
      <c r="G161" s="18" t="n"/>
    </row>
    <row r="162" ht="15.75" customHeight="1" s="63">
      <c r="A162" s="22" t="n"/>
      <c r="B162" s="23" t="n"/>
      <c r="C162" s="24" t="n"/>
      <c r="D162" s="24" t="n"/>
      <c r="E162" s="24" t="n"/>
      <c r="F162" s="24" t="n"/>
      <c r="G162" s="17" t="n"/>
    </row>
    <row r="163" ht="15.75" customHeight="1" s="63">
      <c r="A163" s="19" t="n"/>
      <c r="B163" s="20" t="n"/>
      <c r="C163" s="21" t="n"/>
      <c r="D163" s="21" t="n"/>
      <c r="E163" s="21" t="n"/>
      <c r="F163" s="21" t="n"/>
      <c r="G163" s="18" t="n"/>
    </row>
    <row r="164" ht="15.75" customHeight="1" s="63">
      <c r="A164" s="22" t="n"/>
      <c r="B164" s="23" t="n"/>
      <c r="C164" s="24" t="n"/>
      <c r="D164" s="24" t="n"/>
      <c r="E164" s="24" t="n"/>
      <c r="F164" s="24" t="n"/>
      <c r="G164" s="17" t="n"/>
    </row>
    <row r="165" ht="15.75" customHeight="1" s="63">
      <c r="A165" s="19" t="n"/>
      <c r="B165" s="20" t="n"/>
      <c r="C165" s="21" t="n"/>
      <c r="D165" s="21" t="n"/>
      <c r="E165" s="21" t="n"/>
      <c r="F165" s="21" t="n"/>
      <c r="G165" s="18" t="n"/>
    </row>
    <row r="166" ht="15.75" customHeight="1" s="63">
      <c r="A166" s="22" t="n"/>
      <c r="B166" s="23" t="n"/>
      <c r="C166" s="24" t="n"/>
      <c r="D166" s="24" t="n"/>
      <c r="E166" s="24" t="n"/>
      <c r="F166" s="24" t="n"/>
      <c r="G166" s="17" t="n"/>
    </row>
    <row r="167" ht="15.75" customHeight="1" s="63">
      <c r="A167" s="19" t="n"/>
      <c r="B167" s="20" t="n"/>
      <c r="C167" s="21" t="n"/>
      <c r="D167" s="21" t="n"/>
      <c r="E167" s="21" t="n"/>
      <c r="F167" s="21" t="n"/>
      <c r="G167" s="18" t="n"/>
    </row>
    <row r="168" ht="15.75" customHeight="1" s="63">
      <c r="A168" s="22" t="n"/>
      <c r="B168" s="23" t="n"/>
      <c r="C168" s="24" t="n"/>
      <c r="D168" s="24" t="n"/>
      <c r="E168" s="24" t="n"/>
      <c r="F168" s="24" t="n"/>
      <c r="G168" s="17" t="n"/>
    </row>
    <row r="169" ht="15.75" customHeight="1" s="63">
      <c r="A169" s="19" t="n"/>
      <c r="B169" s="20" t="n"/>
      <c r="C169" s="21" t="n"/>
      <c r="D169" s="21" t="n"/>
      <c r="E169" s="21" t="n"/>
      <c r="F169" s="21" t="n"/>
      <c r="G169" s="18" t="n"/>
    </row>
    <row r="170" ht="15.75" customHeight="1" s="63">
      <c r="A170" s="22" t="n"/>
      <c r="B170" s="23" t="n"/>
      <c r="C170" s="24" t="n"/>
      <c r="D170" s="24" t="n"/>
      <c r="E170" s="24" t="n"/>
      <c r="F170" s="24" t="n"/>
      <c r="G170" s="17" t="n"/>
    </row>
    <row r="171" ht="15.75" customHeight="1" s="63">
      <c r="A171" s="19" t="n"/>
      <c r="B171" s="20" t="n"/>
      <c r="C171" s="21" t="n"/>
      <c r="D171" s="21" t="n"/>
      <c r="E171" s="21" t="n"/>
      <c r="F171" s="21" t="n"/>
      <c r="G171" s="18" t="n"/>
    </row>
    <row r="172" ht="15.75" customHeight="1" s="63">
      <c r="A172" s="22" t="n"/>
      <c r="B172" s="23" t="n"/>
      <c r="C172" s="24" t="n"/>
      <c r="D172" s="24" t="n"/>
      <c r="E172" s="24" t="n"/>
      <c r="F172" s="24" t="n"/>
      <c r="G172" s="17" t="n"/>
    </row>
    <row r="173" ht="15.75" customHeight="1" s="63">
      <c r="A173" s="19" t="n"/>
      <c r="B173" s="20" t="n"/>
      <c r="C173" s="21" t="n"/>
      <c r="D173" s="21" t="n"/>
      <c r="E173" s="21" t="n"/>
      <c r="F173" s="21" t="n"/>
      <c r="G173" s="18" t="n"/>
    </row>
    <row r="174" ht="15.75" customHeight="1" s="63">
      <c r="A174" s="22" t="n"/>
      <c r="B174" s="23" t="n"/>
      <c r="C174" s="24" t="n"/>
      <c r="D174" s="24" t="n"/>
      <c r="E174" s="24" t="n"/>
      <c r="F174" s="24" t="n"/>
      <c r="G174" s="17" t="n"/>
    </row>
    <row r="175" ht="15.75" customHeight="1" s="63">
      <c r="A175" s="19" t="n"/>
      <c r="B175" s="20" t="n"/>
      <c r="C175" s="21" t="n"/>
      <c r="D175" s="21" t="n"/>
      <c r="E175" s="21" t="n"/>
      <c r="F175" s="21" t="n"/>
      <c r="G175" s="18" t="n"/>
    </row>
    <row r="176" ht="15.75" customHeight="1" s="63">
      <c r="A176" s="22" t="n"/>
      <c r="B176" s="23" t="n"/>
      <c r="C176" s="24" t="n"/>
      <c r="D176" s="24" t="n"/>
      <c r="E176" s="24" t="n"/>
      <c r="F176" s="24" t="n"/>
      <c r="G176" s="17" t="n"/>
    </row>
    <row r="177" ht="15.75" customHeight="1" s="63">
      <c r="A177" s="19" t="n"/>
      <c r="B177" s="20" t="n"/>
      <c r="C177" s="21" t="n"/>
      <c r="D177" s="21" t="n"/>
      <c r="E177" s="21" t="n"/>
      <c r="F177" s="21" t="n"/>
      <c r="G177" s="18" t="n"/>
    </row>
    <row r="178" ht="15.75" customHeight="1" s="63">
      <c r="A178" s="22" t="n"/>
      <c r="B178" s="23" t="n"/>
      <c r="C178" s="24" t="n"/>
      <c r="D178" s="24" t="n"/>
      <c r="E178" s="24" t="n"/>
      <c r="F178" s="24" t="n"/>
      <c r="G178" s="17" t="n"/>
    </row>
    <row r="179" ht="15.75" customHeight="1" s="63">
      <c r="A179" s="19" t="n"/>
      <c r="B179" s="20" t="n"/>
      <c r="C179" s="21" t="n"/>
      <c r="D179" s="21" t="n"/>
      <c r="E179" s="21" t="n"/>
      <c r="F179" s="21" t="n"/>
      <c r="G179" s="18" t="n"/>
    </row>
    <row r="180" ht="15.75" customHeight="1" s="63">
      <c r="A180" s="22" t="n"/>
      <c r="B180" s="23" t="n"/>
      <c r="C180" s="24" t="n"/>
      <c r="D180" s="24" t="n"/>
      <c r="E180" s="24" t="n"/>
      <c r="F180" s="24" t="n"/>
      <c r="G180" s="17" t="n"/>
    </row>
    <row r="181" ht="15.75" customHeight="1" s="63">
      <c r="A181" s="19" t="n"/>
      <c r="B181" s="20" t="n"/>
      <c r="C181" s="21" t="n"/>
      <c r="D181" s="21" t="n"/>
      <c r="E181" s="21" t="n"/>
      <c r="F181" s="21" t="n"/>
      <c r="G181" s="18" t="n"/>
    </row>
    <row r="182" ht="15.75" customHeight="1" s="63">
      <c r="A182" s="22" t="n"/>
      <c r="B182" s="23" t="n"/>
      <c r="C182" s="24" t="n"/>
      <c r="D182" s="24" t="n"/>
      <c r="E182" s="24" t="n"/>
      <c r="F182" s="24" t="n"/>
      <c r="G182" s="17" t="n"/>
    </row>
    <row r="183" ht="15.75" customHeight="1" s="63">
      <c r="A183" s="19" t="n"/>
      <c r="B183" s="20" t="n"/>
      <c r="C183" s="21" t="n"/>
      <c r="D183" s="21" t="n"/>
      <c r="E183" s="21" t="n"/>
      <c r="F183" s="21" t="n"/>
      <c r="G183" s="18" t="n"/>
    </row>
    <row r="184" ht="15.75" customHeight="1" s="63">
      <c r="A184" s="22" t="n"/>
      <c r="B184" s="23" t="n"/>
      <c r="C184" s="24" t="n"/>
      <c r="D184" s="24" t="n"/>
      <c r="E184" s="24" t="n"/>
      <c r="F184" s="24" t="n"/>
      <c r="G184" s="17" t="n"/>
    </row>
    <row r="185" ht="15.75" customHeight="1" s="63">
      <c r="A185" s="19" t="n"/>
      <c r="B185" s="20" t="n"/>
      <c r="C185" s="21" t="n"/>
      <c r="D185" s="21" t="n"/>
      <c r="E185" s="21" t="n"/>
      <c r="F185" s="21" t="n"/>
      <c r="G185" s="18" t="n"/>
    </row>
    <row r="186" ht="15.75" customHeight="1" s="63">
      <c r="A186" s="22" t="n"/>
      <c r="B186" s="23" t="n"/>
      <c r="C186" s="24" t="n"/>
      <c r="D186" s="24" t="n"/>
      <c r="E186" s="24" t="n"/>
      <c r="F186" s="24" t="n"/>
      <c r="G186" s="17" t="n"/>
    </row>
    <row r="187" ht="15.75" customHeight="1" s="63">
      <c r="A187" s="19" t="n"/>
      <c r="B187" s="20" t="n"/>
      <c r="C187" s="21" t="n"/>
      <c r="D187" s="21" t="n"/>
      <c r="E187" s="21" t="n"/>
      <c r="F187" s="21" t="n"/>
      <c r="G187" s="18" t="n"/>
    </row>
    <row r="188" ht="15.75" customHeight="1" s="63">
      <c r="A188" s="22" t="n"/>
      <c r="B188" s="23" t="n"/>
      <c r="C188" s="24" t="n"/>
      <c r="D188" s="24" t="n"/>
      <c r="E188" s="24" t="n"/>
      <c r="F188" s="24" t="n"/>
      <c r="G188" s="17" t="n"/>
    </row>
    <row r="189" ht="15.75" customHeight="1" s="63">
      <c r="A189" s="19" t="n"/>
      <c r="B189" s="20" t="n"/>
      <c r="C189" s="21" t="n"/>
      <c r="D189" s="21" t="n"/>
      <c r="E189" s="21" t="n"/>
      <c r="F189" s="21" t="n"/>
      <c r="G189" s="18" t="n"/>
    </row>
    <row r="190" ht="15.75" customHeight="1" s="63">
      <c r="A190" s="22" t="n"/>
      <c r="B190" s="23" t="n"/>
      <c r="C190" s="24" t="n"/>
      <c r="D190" s="24" t="n"/>
      <c r="E190" s="24" t="n"/>
      <c r="F190" s="24" t="n"/>
      <c r="G190" s="17" t="n"/>
    </row>
    <row r="191" ht="15.75" customHeight="1" s="63">
      <c r="A191" s="19" t="n"/>
      <c r="B191" s="20" t="n"/>
      <c r="C191" s="21" t="n"/>
      <c r="D191" s="21" t="n"/>
      <c r="E191" s="21" t="n"/>
      <c r="F191" s="21" t="n"/>
      <c r="G191" s="18" t="n"/>
    </row>
    <row r="192" ht="15.75" customHeight="1" s="63">
      <c r="A192" s="22" t="n"/>
      <c r="B192" s="23" t="n"/>
      <c r="C192" s="24" t="n"/>
      <c r="D192" s="24" t="n"/>
      <c r="E192" s="24" t="n"/>
      <c r="F192" s="24" t="n"/>
      <c r="G192" s="17" t="n"/>
    </row>
    <row r="193" ht="15.75" customHeight="1" s="63">
      <c r="A193" s="19" t="n"/>
      <c r="B193" s="20" t="n"/>
      <c r="C193" s="21" t="n"/>
      <c r="D193" s="21" t="n"/>
      <c r="E193" s="21" t="n"/>
      <c r="F193" s="21" t="n"/>
      <c r="G193" s="18" t="n"/>
    </row>
    <row r="194" ht="15.75" customHeight="1" s="63">
      <c r="A194" s="22" t="n"/>
      <c r="B194" s="23" t="n"/>
      <c r="C194" s="24" t="n"/>
      <c r="D194" s="24" t="n"/>
      <c r="E194" s="24" t="n"/>
      <c r="F194" s="24" t="n"/>
      <c r="G194" s="17" t="n"/>
    </row>
    <row r="195" ht="15.75" customHeight="1" s="63">
      <c r="A195" s="19" t="n"/>
      <c r="B195" s="20" t="n"/>
      <c r="C195" s="21" t="n"/>
      <c r="D195" s="21" t="n"/>
      <c r="E195" s="21" t="n"/>
      <c r="F195" s="21" t="n"/>
      <c r="G195" s="18" t="n"/>
    </row>
    <row r="196" ht="15.75" customHeight="1" s="63">
      <c r="A196" s="22" t="n"/>
      <c r="B196" s="23" t="n"/>
      <c r="C196" s="24" t="n"/>
      <c r="D196" s="24" t="n"/>
      <c r="E196" s="24" t="n"/>
      <c r="F196" s="24" t="n"/>
      <c r="G196" s="17" t="n"/>
    </row>
    <row r="197" ht="15.75" customHeight="1" s="63">
      <c r="A197" s="19" t="n"/>
      <c r="B197" s="20" t="n"/>
      <c r="C197" s="21" t="n"/>
      <c r="D197" s="21" t="n"/>
      <c r="E197" s="21" t="n"/>
      <c r="F197" s="21" t="n"/>
      <c r="G197" s="18" t="n"/>
    </row>
    <row r="198" ht="15.75" customHeight="1" s="63">
      <c r="A198" s="22" t="n"/>
      <c r="B198" s="23" t="n"/>
      <c r="C198" s="24" t="n"/>
      <c r="D198" s="24" t="n"/>
      <c r="E198" s="24" t="n"/>
      <c r="F198" s="24" t="n"/>
      <c r="G198" s="17" t="n"/>
    </row>
    <row r="199" ht="15.75" customHeight="1" s="63">
      <c r="A199" s="19" t="n"/>
      <c r="B199" s="20" t="n"/>
      <c r="C199" s="21" t="n"/>
      <c r="D199" s="21" t="n"/>
      <c r="E199" s="21" t="n"/>
      <c r="F199" s="21" t="n"/>
      <c r="G199" s="18" t="n"/>
    </row>
    <row r="200" ht="15.75" customHeight="1" s="63">
      <c r="A200" s="22" t="n"/>
      <c r="B200" s="23" t="n"/>
      <c r="C200" s="24" t="n"/>
      <c r="D200" s="24" t="n"/>
      <c r="E200" s="24" t="n"/>
      <c r="F200" s="24" t="n"/>
      <c r="G200" s="17" t="n"/>
    </row>
    <row r="201" ht="15.75" customHeight="1" s="63">
      <c r="A201" s="19" t="n"/>
      <c r="B201" s="20" t="n"/>
      <c r="C201" s="21" t="n"/>
      <c r="D201" s="21" t="n"/>
      <c r="E201" s="21" t="n"/>
      <c r="F201" s="21" t="n"/>
      <c r="G201" s="18" t="n"/>
    </row>
    <row r="202" ht="15.75" customHeight="1" s="63">
      <c r="A202" s="22" t="n"/>
      <c r="B202" s="23" t="n"/>
      <c r="C202" s="24" t="n"/>
      <c r="D202" s="24" t="n"/>
      <c r="E202" s="24" t="n"/>
      <c r="F202" s="24" t="n"/>
      <c r="G202" s="17" t="n"/>
    </row>
    <row r="203" ht="15.75" customHeight="1" s="63">
      <c r="A203" s="19" t="n"/>
      <c r="B203" s="20" t="n"/>
      <c r="C203" s="21" t="n"/>
      <c r="D203" s="21" t="n"/>
      <c r="E203" s="21" t="n"/>
      <c r="F203" s="21" t="n"/>
      <c r="G203" s="18" t="n"/>
    </row>
    <row r="204" ht="15.75" customHeight="1" s="63">
      <c r="A204" s="22" t="n"/>
      <c r="B204" s="23" t="n"/>
      <c r="C204" s="24" t="n"/>
      <c r="D204" s="24" t="n"/>
      <c r="E204" s="24" t="n"/>
      <c r="F204" s="24" t="n"/>
      <c r="G204" s="17" t="n"/>
    </row>
    <row r="205" ht="15.75" customHeight="1" s="63">
      <c r="A205" s="19" t="n"/>
      <c r="B205" s="20" t="n"/>
      <c r="C205" s="21" t="n"/>
      <c r="D205" s="21" t="n"/>
      <c r="E205" s="21" t="n"/>
      <c r="F205" s="21" t="n"/>
      <c r="G205" s="18" t="n"/>
    </row>
    <row r="206" ht="15.75" customHeight="1" s="63">
      <c r="A206" s="22" t="n"/>
      <c r="B206" s="23" t="n"/>
      <c r="C206" s="24" t="n"/>
      <c r="D206" s="24" t="n"/>
      <c r="E206" s="24" t="n"/>
      <c r="F206" s="24" t="n"/>
      <c r="G206" s="17" t="n"/>
    </row>
    <row r="207" ht="15.75" customHeight="1" s="63">
      <c r="A207" s="19" t="n"/>
      <c r="B207" s="20" t="n"/>
      <c r="C207" s="21" t="n"/>
      <c r="D207" s="21" t="n"/>
      <c r="E207" s="21" t="n"/>
      <c r="F207" s="21" t="n"/>
      <c r="G207" s="18" t="n"/>
    </row>
    <row r="208" ht="15.75" customHeight="1" s="63">
      <c r="A208" s="22" t="n"/>
      <c r="B208" s="23" t="n"/>
      <c r="C208" s="24" t="n"/>
      <c r="D208" s="24" t="n"/>
      <c r="E208" s="24" t="n"/>
      <c r="F208" s="24" t="n"/>
      <c r="G208" s="17" t="n"/>
    </row>
    <row r="209" ht="15.75" customHeight="1" s="63">
      <c r="A209" s="19" t="n"/>
      <c r="B209" s="20" t="n"/>
      <c r="C209" s="21" t="n"/>
      <c r="D209" s="21" t="n"/>
      <c r="E209" s="21" t="n"/>
      <c r="F209" s="21" t="n"/>
      <c r="G209" s="18" t="n"/>
    </row>
    <row r="210" ht="15.75" customHeight="1" s="63">
      <c r="A210" s="22" t="n"/>
      <c r="B210" s="23" t="n"/>
      <c r="C210" s="24" t="n"/>
      <c r="D210" s="24" t="n"/>
      <c r="E210" s="24" t="n"/>
      <c r="F210" s="24" t="n"/>
      <c r="G210" s="17" t="n"/>
    </row>
    <row r="211" ht="15.75" customHeight="1" s="63">
      <c r="A211" s="19" t="n"/>
      <c r="B211" s="20" t="n"/>
      <c r="C211" s="21" t="n"/>
      <c r="D211" s="21" t="n"/>
      <c r="E211" s="21" t="n"/>
      <c r="F211" s="21" t="n"/>
      <c r="G211" s="18" t="n"/>
    </row>
    <row r="212" ht="15.75" customHeight="1" s="63">
      <c r="A212" s="22" t="n"/>
      <c r="B212" s="23" t="n"/>
      <c r="C212" s="24" t="n"/>
      <c r="D212" s="24" t="n"/>
      <c r="E212" s="24" t="n"/>
      <c r="F212" s="24" t="n"/>
      <c r="G212" s="17" t="n"/>
    </row>
    <row r="213" ht="15.75" customHeight="1" s="63">
      <c r="A213" s="19" t="n"/>
      <c r="B213" s="20" t="n"/>
      <c r="C213" s="21" t="n"/>
      <c r="D213" s="21" t="n"/>
      <c r="E213" s="21" t="n"/>
      <c r="F213" s="21" t="n"/>
      <c r="G213" s="18" t="n"/>
    </row>
    <row r="214" ht="15.75" customHeight="1" s="63">
      <c r="A214" s="22" t="n"/>
      <c r="B214" s="23" t="n"/>
      <c r="C214" s="24" t="n"/>
      <c r="D214" s="24" t="n"/>
      <c r="E214" s="24" t="n"/>
      <c r="F214" s="24" t="n"/>
      <c r="G214" s="17" t="n"/>
    </row>
    <row r="215" ht="15.75" customHeight="1" s="63">
      <c r="A215" s="19" t="n"/>
      <c r="B215" s="20" t="n"/>
      <c r="C215" s="21" t="n"/>
      <c r="D215" s="21" t="n"/>
      <c r="E215" s="21" t="n"/>
      <c r="F215" s="21" t="n"/>
      <c r="G215" s="18" t="n"/>
    </row>
    <row r="216" ht="15.75" customHeight="1" s="63">
      <c r="A216" s="22" t="n"/>
      <c r="B216" s="23" t="n"/>
      <c r="C216" s="24" t="n"/>
      <c r="D216" s="24" t="n"/>
      <c r="E216" s="24" t="n"/>
      <c r="F216" s="24" t="n"/>
      <c r="G216" s="17" t="n"/>
    </row>
    <row r="217" ht="15.75" customHeight="1" s="63">
      <c r="A217" s="19" t="n"/>
      <c r="B217" s="20" t="n"/>
      <c r="C217" s="21" t="n"/>
      <c r="D217" s="21" t="n"/>
      <c r="E217" s="21" t="n"/>
      <c r="F217" s="21" t="n"/>
      <c r="G217" s="18" t="n"/>
    </row>
    <row r="218" ht="15.75" customHeight="1" s="63">
      <c r="A218" s="22" t="n"/>
      <c r="B218" s="23" t="n"/>
      <c r="C218" s="24" t="n"/>
      <c r="D218" s="24" t="n"/>
      <c r="E218" s="24" t="n"/>
      <c r="F218" s="24" t="n"/>
      <c r="G218" s="17" t="n"/>
    </row>
    <row r="219" ht="15.75" customHeight="1" s="63">
      <c r="A219" s="19" t="n"/>
      <c r="B219" s="20" t="n"/>
      <c r="C219" s="21" t="n"/>
      <c r="D219" s="21" t="n"/>
      <c r="E219" s="21" t="n"/>
      <c r="F219" s="21" t="n"/>
      <c r="G219" s="18" t="n"/>
    </row>
    <row r="220" ht="15.75" customHeight="1" s="63">
      <c r="A220" s="22" t="n"/>
      <c r="B220" s="23" t="n"/>
      <c r="C220" s="24" t="n"/>
      <c r="D220" s="24" t="n"/>
      <c r="E220" s="24" t="n"/>
      <c r="F220" s="24" t="n"/>
      <c r="G220" s="17" t="n"/>
    </row>
    <row r="221" ht="15.75" customHeight="1" s="63">
      <c r="C221" s="25" t="n"/>
      <c r="D221" s="25" t="n"/>
      <c r="E221" s="25" t="n"/>
      <c r="F221" s="25" t="n"/>
    </row>
    <row r="222" ht="15.75" customHeight="1" s="63">
      <c r="C222" s="25" t="n"/>
      <c r="D222" s="25" t="n"/>
      <c r="E222" s="25" t="n"/>
      <c r="F222" s="25" t="n"/>
    </row>
    <row r="223" ht="15.75" customHeight="1" s="63">
      <c r="C223" s="25" t="n"/>
      <c r="D223" s="25" t="n"/>
      <c r="E223" s="25" t="n"/>
      <c r="F223" s="25" t="n"/>
    </row>
    <row r="224" ht="15.75" customHeight="1" s="63">
      <c r="C224" s="25" t="n"/>
      <c r="D224" s="25" t="n"/>
      <c r="E224" s="25" t="n"/>
      <c r="F224" s="25" t="n"/>
    </row>
    <row r="225" ht="15.75" customHeight="1" s="63">
      <c r="C225" s="25" t="n"/>
      <c r="D225" s="25" t="n"/>
      <c r="E225" s="25" t="n"/>
      <c r="F225" s="25" t="n"/>
    </row>
    <row r="226" ht="15.75" customHeight="1" s="63">
      <c r="C226" s="25" t="n"/>
      <c r="D226" s="25" t="n"/>
      <c r="E226" s="25" t="n"/>
      <c r="F226" s="25" t="n"/>
    </row>
    <row r="227" ht="15.75" customHeight="1" s="63">
      <c r="C227" s="25" t="n"/>
      <c r="D227" s="25" t="n"/>
      <c r="E227" s="25" t="n"/>
      <c r="F227" s="25" t="n"/>
    </row>
    <row r="228" ht="15.75" customHeight="1" s="63">
      <c r="C228" s="25" t="n"/>
      <c r="D228" s="25" t="n"/>
      <c r="E228" s="25" t="n"/>
      <c r="F228" s="25" t="n"/>
    </row>
    <row r="229" ht="15.75" customHeight="1" s="63">
      <c r="C229" s="25" t="n"/>
      <c r="D229" s="25" t="n"/>
      <c r="E229" s="25" t="n"/>
      <c r="F229" s="25" t="n"/>
    </row>
    <row r="230" ht="15.75" customHeight="1" s="63">
      <c r="C230" s="25" t="n"/>
      <c r="D230" s="25" t="n"/>
      <c r="E230" s="25" t="n"/>
      <c r="F230" s="25" t="n"/>
    </row>
    <row r="231" ht="15.75" customHeight="1" s="63">
      <c r="C231" s="25" t="n"/>
      <c r="D231" s="25" t="n"/>
      <c r="E231" s="25" t="n"/>
      <c r="F231" s="25" t="n"/>
    </row>
    <row r="232" ht="15.75" customHeight="1" s="63">
      <c r="C232" s="25" t="n"/>
      <c r="D232" s="25" t="n"/>
      <c r="E232" s="25" t="n"/>
      <c r="F232" s="25" t="n"/>
    </row>
    <row r="233" ht="15.75" customHeight="1" s="63">
      <c r="C233" s="25" t="n"/>
      <c r="D233" s="25" t="n"/>
      <c r="E233" s="25" t="n"/>
      <c r="F233" s="25" t="n"/>
    </row>
    <row r="234" ht="15.75" customHeight="1" s="63">
      <c r="C234" s="25" t="n"/>
      <c r="D234" s="25" t="n"/>
      <c r="E234" s="25" t="n"/>
      <c r="F234" s="25" t="n"/>
    </row>
    <row r="235" ht="15.75" customHeight="1" s="63">
      <c r="C235" s="25" t="n"/>
      <c r="D235" s="25" t="n"/>
      <c r="E235" s="25" t="n"/>
      <c r="F235" s="25" t="n"/>
    </row>
    <row r="236" ht="15.75" customHeight="1" s="63">
      <c r="C236" s="25" t="n"/>
      <c r="D236" s="25" t="n"/>
      <c r="E236" s="25" t="n"/>
      <c r="F236" s="25" t="n"/>
    </row>
    <row r="237" ht="15.75" customHeight="1" s="63">
      <c r="C237" s="25" t="n"/>
      <c r="D237" s="25" t="n"/>
      <c r="E237" s="25" t="n"/>
      <c r="F237" s="25" t="n"/>
    </row>
    <row r="238" ht="15.75" customHeight="1" s="63">
      <c r="C238" s="25" t="n"/>
      <c r="D238" s="25" t="n"/>
      <c r="E238" s="25" t="n"/>
      <c r="F238" s="25" t="n"/>
    </row>
    <row r="239" ht="15.75" customHeight="1" s="63">
      <c r="C239" s="25" t="n"/>
      <c r="D239" s="25" t="n"/>
      <c r="E239" s="25" t="n"/>
      <c r="F239" s="25" t="n"/>
    </row>
    <row r="240" ht="15.75" customHeight="1" s="63">
      <c r="C240" s="25" t="n"/>
      <c r="D240" s="25" t="n"/>
      <c r="E240" s="25" t="n"/>
      <c r="F240" s="25" t="n"/>
    </row>
    <row r="241" ht="15.75" customHeight="1" s="63">
      <c r="C241" s="25" t="n"/>
      <c r="D241" s="25" t="n"/>
      <c r="E241" s="25" t="n"/>
      <c r="F241" s="25" t="n"/>
    </row>
    <row r="242" ht="15.75" customHeight="1" s="63">
      <c r="C242" s="25" t="n"/>
      <c r="D242" s="25" t="n"/>
      <c r="E242" s="25" t="n"/>
      <c r="F242" s="25" t="n"/>
    </row>
    <row r="243" ht="15.75" customHeight="1" s="63">
      <c r="C243" s="25" t="n"/>
      <c r="D243" s="25" t="n"/>
      <c r="E243" s="25" t="n"/>
      <c r="F243" s="25" t="n"/>
    </row>
    <row r="244" ht="15.75" customHeight="1" s="63">
      <c r="C244" s="25" t="n"/>
      <c r="D244" s="25" t="n"/>
      <c r="E244" s="25" t="n"/>
      <c r="F244" s="25" t="n"/>
    </row>
    <row r="245" ht="15.75" customHeight="1" s="63">
      <c r="C245" s="25" t="n"/>
      <c r="D245" s="25" t="n"/>
      <c r="E245" s="25" t="n"/>
      <c r="F245" s="25" t="n"/>
    </row>
    <row r="246" ht="15.75" customHeight="1" s="63">
      <c r="C246" s="25" t="n"/>
      <c r="D246" s="25" t="n"/>
      <c r="E246" s="25" t="n"/>
      <c r="F246" s="25" t="n"/>
    </row>
    <row r="247" ht="15.75" customHeight="1" s="63">
      <c r="C247" s="25" t="n"/>
      <c r="D247" s="25" t="n"/>
      <c r="E247" s="25" t="n"/>
      <c r="F247" s="25" t="n"/>
    </row>
    <row r="248" ht="15.75" customHeight="1" s="63">
      <c r="C248" s="25" t="n"/>
      <c r="D248" s="25" t="n"/>
      <c r="E248" s="25" t="n"/>
      <c r="F248" s="25" t="n"/>
    </row>
    <row r="249" ht="15.75" customHeight="1" s="63">
      <c r="C249" s="25" t="n"/>
      <c r="D249" s="25" t="n"/>
      <c r="E249" s="25" t="n"/>
      <c r="F249" s="25" t="n"/>
    </row>
    <row r="250" ht="15.75" customHeight="1" s="63">
      <c r="C250" s="25" t="n"/>
      <c r="D250" s="25" t="n"/>
      <c r="E250" s="25" t="n"/>
      <c r="F250" s="25" t="n"/>
    </row>
    <row r="251" ht="15.75" customHeight="1" s="63">
      <c r="C251" s="25" t="n"/>
      <c r="D251" s="25" t="n"/>
      <c r="E251" s="25" t="n"/>
      <c r="F251" s="25" t="n"/>
    </row>
    <row r="252" ht="15.75" customHeight="1" s="63">
      <c r="C252" s="25" t="n"/>
      <c r="D252" s="25" t="n"/>
      <c r="E252" s="25" t="n"/>
      <c r="F252" s="25" t="n"/>
    </row>
    <row r="253" ht="15.75" customHeight="1" s="63">
      <c r="C253" s="25" t="n"/>
      <c r="D253" s="25" t="n"/>
      <c r="E253" s="25" t="n"/>
      <c r="F253" s="25" t="n"/>
    </row>
    <row r="254" ht="15.75" customHeight="1" s="63">
      <c r="C254" s="25" t="n"/>
      <c r="D254" s="25" t="n"/>
      <c r="E254" s="25" t="n"/>
      <c r="F254" s="25" t="n"/>
    </row>
    <row r="255" ht="15.75" customHeight="1" s="63">
      <c r="C255" s="25" t="n"/>
      <c r="D255" s="25" t="n"/>
      <c r="E255" s="25" t="n"/>
      <c r="F255" s="25" t="n"/>
    </row>
    <row r="256" ht="15.75" customHeight="1" s="63">
      <c r="C256" s="25" t="n"/>
      <c r="D256" s="25" t="n"/>
      <c r="E256" s="25" t="n"/>
      <c r="F256" s="25" t="n"/>
    </row>
    <row r="257" ht="15.75" customHeight="1" s="63">
      <c r="C257" s="25" t="n"/>
      <c r="D257" s="25" t="n"/>
      <c r="E257" s="25" t="n"/>
      <c r="F257" s="25" t="n"/>
    </row>
    <row r="258" ht="15.75" customHeight="1" s="63">
      <c r="C258" s="25" t="n"/>
      <c r="D258" s="25" t="n"/>
      <c r="E258" s="25" t="n"/>
      <c r="F258" s="25" t="n"/>
    </row>
    <row r="259" ht="15.75" customHeight="1" s="63">
      <c r="C259" s="25" t="n"/>
      <c r="D259" s="25" t="n"/>
      <c r="E259" s="25" t="n"/>
      <c r="F259" s="25" t="n"/>
    </row>
    <row r="260" ht="15.75" customHeight="1" s="63">
      <c r="C260" s="25" t="n"/>
      <c r="D260" s="25" t="n"/>
      <c r="E260" s="25" t="n"/>
      <c r="F260" s="25" t="n"/>
    </row>
    <row r="261" ht="15.75" customHeight="1" s="63">
      <c r="C261" s="25" t="n"/>
      <c r="D261" s="25" t="n"/>
      <c r="E261" s="25" t="n"/>
      <c r="F261" s="25" t="n"/>
    </row>
    <row r="262" ht="15.75" customHeight="1" s="63">
      <c r="C262" s="25" t="n"/>
      <c r="D262" s="25" t="n"/>
      <c r="E262" s="25" t="n"/>
      <c r="F262" s="25" t="n"/>
    </row>
    <row r="263" ht="15.75" customHeight="1" s="63">
      <c r="C263" s="25" t="n"/>
      <c r="D263" s="25" t="n"/>
      <c r="E263" s="25" t="n"/>
      <c r="F263" s="25" t="n"/>
    </row>
    <row r="264" ht="15.75" customHeight="1" s="63">
      <c r="C264" s="25" t="n"/>
      <c r="D264" s="25" t="n"/>
      <c r="E264" s="25" t="n"/>
      <c r="F264" s="25" t="n"/>
    </row>
    <row r="265" ht="15.75" customHeight="1" s="63">
      <c r="C265" s="25" t="n"/>
      <c r="D265" s="25" t="n"/>
      <c r="E265" s="25" t="n"/>
      <c r="F265" s="25" t="n"/>
    </row>
    <row r="266" ht="15.75" customHeight="1" s="63">
      <c r="C266" s="25" t="n"/>
      <c r="D266" s="25" t="n"/>
      <c r="E266" s="25" t="n"/>
      <c r="F266" s="25" t="n"/>
    </row>
    <row r="267" ht="15.75" customHeight="1" s="63">
      <c r="C267" s="25" t="n"/>
      <c r="D267" s="25" t="n"/>
      <c r="E267" s="25" t="n"/>
      <c r="F267" s="25" t="n"/>
    </row>
    <row r="268" ht="15.75" customHeight="1" s="63">
      <c r="C268" s="25" t="n"/>
      <c r="D268" s="25" t="n"/>
      <c r="E268" s="25" t="n"/>
      <c r="F268" s="25" t="n"/>
    </row>
    <row r="269" ht="15.75" customHeight="1" s="63">
      <c r="C269" s="25" t="n"/>
      <c r="D269" s="25" t="n"/>
      <c r="E269" s="25" t="n"/>
      <c r="F269" s="25" t="n"/>
    </row>
    <row r="270" ht="15.75" customHeight="1" s="63">
      <c r="C270" s="25" t="n"/>
      <c r="D270" s="25" t="n"/>
      <c r="E270" s="25" t="n"/>
      <c r="F270" s="25" t="n"/>
    </row>
    <row r="271" ht="15.75" customHeight="1" s="63">
      <c r="C271" s="25" t="n"/>
      <c r="D271" s="25" t="n"/>
      <c r="E271" s="25" t="n"/>
      <c r="F271" s="25" t="n"/>
    </row>
    <row r="272" ht="15.75" customHeight="1" s="63">
      <c r="C272" s="25" t="n"/>
      <c r="D272" s="25" t="n"/>
      <c r="E272" s="25" t="n"/>
      <c r="F272" s="25" t="n"/>
    </row>
    <row r="273" ht="15.75" customHeight="1" s="63">
      <c r="C273" s="25" t="n"/>
      <c r="D273" s="25" t="n"/>
      <c r="E273" s="25" t="n"/>
      <c r="F273" s="25" t="n"/>
    </row>
    <row r="274" ht="15.75" customHeight="1" s="63">
      <c r="C274" s="25" t="n"/>
      <c r="D274" s="25" t="n"/>
      <c r="E274" s="25" t="n"/>
      <c r="F274" s="25" t="n"/>
    </row>
    <row r="275" ht="15.75" customHeight="1" s="63">
      <c r="C275" s="25" t="n"/>
      <c r="D275" s="25" t="n"/>
      <c r="E275" s="25" t="n"/>
      <c r="F275" s="25" t="n"/>
    </row>
    <row r="276" ht="15.75" customHeight="1" s="63">
      <c r="C276" s="25" t="n"/>
      <c r="D276" s="25" t="n"/>
      <c r="E276" s="25" t="n"/>
      <c r="F276" s="25" t="n"/>
    </row>
    <row r="277" ht="15.75" customHeight="1" s="63">
      <c r="C277" s="25" t="n"/>
      <c r="D277" s="25" t="n"/>
      <c r="E277" s="25" t="n"/>
      <c r="F277" s="25" t="n"/>
    </row>
    <row r="278" ht="15.75" customHeight="1" s="63">
      <c r="C278" s="25" t="n"/>
      <c r="D278" s="25" t="n"/>
      <c r="E278" s="25" t="n"/>
      <c r="F278" s="25" t="n"/>
    </row>
    <row r="279" ht="15.75" customHeight="1" s="63">
      <c r="C279" s="25" t="n"/>
      <c r="D279" s="25" t="n"/>
      <c r="E279" s="25" t="n"/>
      <c r="F279" s="25" t="n"/>
    </row>
    <row r="280" ht="15.75" customHeight="1" s="63">
      <c r="C280" s="25" t="n"/>
      <c r="D280" s="25" t="n"/>
      <c r="E280" s="25" t="n"/>
      <c r="F280" s="25" t="n"/>
    </row>
    <row r="281" ht="15.75" customHeight="1" s="63">
      <c r="C281" s="25" t="n"/>
      <c r="D281" s="25" t="n"/>
      <c r="E281" s="25" t="n"/>
      <c r="F281" s="25" t="n"/>
    </row>
    <row r="282" ht="15.75" customHeight="1" s="63">
      <c r="C282" s="25" t="n"/>
      <c r="D282" s="25" t="n"/>
      <c r="E282" s="25" t="n"/>
      <c r="F282" s="25" t="n"/>
    </row>
    <row r="283" ht="15.75" customHeight="1" s="63">
      <c r="C283" s="25" t="n"/>
      <c r="D283" s="25" t="n"/>
      <c r="E283" s="25" t="n"/>
      <c r="F283" s="25" t="n"/>
    </row>
    <row r="284" ht="15.75" customHeight="1" s="63">
      <c r="C284" s="25" t="n"/>
      <c r="D284" s="25" t="n"/>
      <c r="E284" s="25" t="n"/>
      <c r="F284" s="25" t="n"/>
    </row>
    <row r="285" ht="15.75" customHeight="1" s="63">
      <c r="C285" s="25" t="n"/>
      <c r="D285" s="25" t="n"/>
      <c r="E285" s="25" t="n"/>
      <c r="F285" s="25" t="n"/>
    </row>
    <row r="286" ht="15.75" customHeight="1" s="63">
      <c r="C286" s="25" t="n"/>
      <c r="D286" s="25" t="n"/>
      <c r="E286" s="25" t="n"/>
      <c r="F286" s="25" t="n"/>
    </row>
    <row r="287" ht="15.75" customHeight="1" s="63">
      <c r="C287" s="25" t="n"/>
      <c r="D287" s="25" t="n"/>
      <c r="E287" s="25" t="n"/>
      <c r="F287" s="25" t="n"/>
    </row>
    <row r="288" ht="15.75" customHeight="1" s="63">
      <c r="C288" s="25" t="n"/>
      <c r="D288" s="25" t="n"/>
      <c r="E288" s="25" t="n"/>
      <c r="F288" s="25" t="n"/>
    </row>
    <row r="289" ht="15.75" customHeight="1" s="63">
      <c r="C289" s="25" t="n"/>
      <c r="D289" s="25" t="n"/>
      <c r="E289" s="25" t="n"/>
      <c r="F289" s="25" t="n"/>
    </row>
    <row r="290" ht="15.75" customHeight="1" s="63">
      <c r="C290" s="25" t="n"/>
      <c r="D290" s="25" t="n"/>
      <c r="E290" s="25" t="n"/>
      <c r="F290" s="25" t="n"/>
    </row>
    <row r="291" ht="15.75" customHeight="1" s="63">
      <c r="C291" s="25" t="n"/>
      <c r="D291" s="25" t="n"/>
      <c r="E291" s="25" t="n"/>
      <c r="F291" s="25" t="n"/>
    </row>
    <row r="292" ht="15.75" customHeight="1" s="63">
      <c r="C292" s="25" t="n"/>
      <c r="D292" s="25" t="n"/>
      <c r="E292" s="25" t="n"/>
      <c r="F292" s="25" t="n"/>
    </row>
    <row r="293" ht="15.75" customHeight="1" s="63">
      <c r="C293" s="25" t="n"/>
      <c r="D293" s="25" t="n"/>
      <c r="E293" s="25" t="n"/>
      <c r="F293" s="25" t="n"/>
    </row>
    <row r="294" ht="15.75" customHeight="1" s="63">
      <c r="C294" s="25" t="n"/>
      <c r="D294" s="25" t="n"/>
      <c r="E294" s="25" t="n"/>
      <c r="F294" s="25" t="n"/>
    </row>
    <row r="295" ht="15.75" customHeight="1" s="63">
      <c r="C295" s="25" t="n"/>
      <c r="D295" s="25" t="n"/>
      <c r="E295" s="25" t="n"/>
      <c r="F295" s="25" t="n"/>
    </row>
    <row r="296" ht="15.75" customHeight="1" s="63">
      <c r="C296" s="25" t="n"/>
      <c r="D296" s="25" t="n"/>
      <c r="E296" s="25" t="n"/>
      <c r="F296" s="25" t="n"/>
    </row>
    <row r="297" ht="15.75" customHeight="1" s="63">
      <c r="C297" s="25" t="n"/>
      <c r="D297" s="25" t="n"/>
      <c r="E297" s="25" t="n"/>
      <c r="F297" s="25" t="n"/>
    </row>
    <row r="298" ht="15.75" customHeight="1" s="63">
      <c r="C298" s="25" t="n"/>
      <c r="D298" s="25" t="n"/>
      <c r="E298" s="25" t="n"/>
      <c r="F298" s="25" t="n"/>
    </row>
    <row r="299" ht="15.75" customHeight="1" s="63">
      <c r="C299" s="25" t="n"/>
      <c r="D299" s="25" t="n"/>
      <c r="E299" s="25" t="n"/>
      <c r="F299" s="25" t="n"/>
    </row>
    <row r="300" ht="15.75" customHeight="1" s="63">
      <c r="C300" s="25" t="n"/>
      <c r="D300" s="25" t="n"/>
      <c r="E300" s="25" t="n"/>
      <c r="F300" s="25" t="n"/>
    </row>
    <row r="301" ht="15.75" customHeight="1" s="63">
      <c r="C301" s="25" t="n"/>
      <c r="D301" s="25" t="n"/>
      <c r="E301" s="25" t="n"/>
      <c r="F301" s="25" t="n"/>
    </row>
    <row r="302" ht="15.75" customHeight="1" s="63">
      <c r="C302" s="25" t="n"/>
      <c r="D302" s="25" t="n"/>
      <c r="E302" s="25" t="n"/>
      <c r="F302" s="25" t="n"/>
    </row>
    <row r="303" ht="15.75" customHeight="1" s="63">
      <c r="C303" s="25" t="n"/>
      <c r="D303" s="25" t="n"/>
      <c r="E303" s="25" t="n"/>
      <c r="F303" s="25" t="n"/>
    </row>
    <row r="304" ht="15.75" customHeight="1" s="63">
      <c r="C304" s="25" t="n"/>
      <c r="D304" s="25" t="n"/>
      <c r="E304" s="25" t="n"/>
      <c r="F304" s="25" t="n"/>
    </row>
    <row r="305" ht="15.75" customHeight="1" s="63">
      <c r="C305" s="25" t="n"/>
      <c r="D305" s="25" t="n"/>
      <c r="E305" s="25" t="n"/>
      <c r="F305" s="25" t="n"/>
    </row>
    <row r="306" ht="15.75" customHeight="1" s="63">
      <c r="C306" s="25" t="n"/>
      <c r="D306" s="25" t="n"/>
      <c r="E306" s="25" t="n"/>
      <c r="F306" s="25" t="n"/>
    </row>
    <row r="307" ht="15.75" customHeight="1" s="63">
      <c r="C307" s="25" t="n"/>
      <c r="D307" s="25" t="n"/>
      <c r="E307" s="25" t="n"/>
      <c r="F307" s="25" t="n"/>
    </row>
    <row r="308" ht="15.75" customHeight="1" s="63">
      <c r="C308" s="25" t="n"/>
      <c r="D308" s="25" t="n"/>
      <c r="E308" s="25" t="n"/>
      <c r="F308" s="25" t="n"/>
    </row>
    <row r="309" ht="15.75" customHeight="1" s="63">
      <c r="C309" s="25" t="n"/>
      <c r="D309" s="25" t="n"/>
      <c r="E309" s="25" t="n"/>
      <c r="F309" s="25" t="n"/>
    </row>
    <row r="310" ht="15.75" customHeight="1" s="63">
      <c r="C310" s="25" t="n"/>
      <c r="D310" s="25" t="n"/>
      <c r="E310" s="25" t="n"/>
      <c r="F310" s="25" t="n"/>
    </row>
    <row r="311" ht="15.75" customHeight="1" s="63">
      <c r="C311" s="25" t="n"/>
      <c r="D311" s="25" t="n"/>
      <c r="E311" s="25" t="n"/>
      <c r="F311" s="25" t="n"/>
    </row>
    <row r="312" ht="15.75" customHeight="1" s="63">
      <c r="C312" s="25" t="n"/>
      <c r="D312" s="25" t="n"/>
      <c r="E312" s="25" t="n"/>
      <c r="F312" s="25" t="n"/>
    </row>
    <row r="313" ht="15.75" customHeight="1" s="63">
      <c r="C313" s="25" t="n"/>
      <c r="D313" s="25" t="n"/>
      <c r="E313" s="25" t="n"/>
      <c r="F313" s="25" t="n"/>
    </row>
    <row r="314" ht="15.75" customHeight="1" s="63">
      <c r="C314" s="25" t="n"/>
      <c r="D314" s="25" t="n"/>
      <c r="E314" s="25" t="n"/>
      <c r="F314" s="25" t="n"/>
    </row>
    <row r="315" ht="15.75" customHeight="1" s="63">
      <c r="C315" s="25" t="n"/>
      <c r="D315" s="25" t="n"/>
      <c r="E315" s="25" t="n"/>
      <c r="F315" s="25" t="n"/>
    </row>
    <row r="316" ht="15.75" customHeight="1" s="63">
      <c r="C316" s="25" t="n"/>
      <c r="D316" s="25" t="n"/>
      <c r="E316" s="25" t="n"/>
      <c r="F316" s="25" t="n"/>
    </row>
    <row r="317" ht="15.75" customHeight="1" s="63">
      <c r="C317" s="25" t="n"/>
      <c r="D317" s="25" t="n"/>
      <c r="E317" s="25" t="n"/>
      <c r="F317" s="25" t="n"/>
    </row>
    <row r="318" ht="15.75" customHeight="1" s="63">
      <c r="C318" s="25" t="n"/>
      <c r="D318" s="25" t="n"/>
      <c r="E318" s="25" t="n"/>
      <c r="F318" s="25" t="n"/>
    </row>
    <row r="319" ht="15.75" customHeight="1" s="63">
      <c r="C319" s="25" t="n"/>
      <c r="D319" s="25" t="n"/>
      <c r="E319" s="25" t="n"/>
      <c r="F319" s="25" t="n"/>
    </row>
    <row r="320" ht="15.75" customHeight="1" s="63">
      <c r="C320" s="25" t="n"/>
      <c r="D320" s="25" t="n"/>
      <c r="E320" s="25" t="n"/>
      <c r="F320" s="25" t="n"/>
    </row>
    <row r="321" ht="15.75" customHeight="1" s="63">
      <c r="C321" s="25" t="n"/>
      <c r="D321" s="25" t="n"/>
      <c r="E321" s="25" t="n"/>
      <c r="F321" s="25" t="n"/>
    </row>
    <row r="322" ht="15.75" customHeight="1" s="63">
      <c r="C322" s="25" t="n"/>
      <c r="D322" s="25" t="n"/>
      <c r="E322" s="25" t="n"/>
      <c r="F322" s="25" t="n"/>
    </row>
    <row r="323" ht="15.75" customHeight="1" s="63">
      <c r="C323" s="25" t="n"/>
      <c r="D323" s="25" t="n"/>
      <c r="E323" s="25" t="n"/>
      <c r="F323" s="25" t="n"/>
    </row>
    <row r="324" ht="15.75" customHeight="1" s="63">
      <c r="C324" s="25" t="n"/>
      <c r="D324" s="25" t="n"/>
      <c r="E324" s="25" t="n"/>
      <c r="F324" s="25" t="n"/>
    </row>
    <row r="325" ht="15.75" customHeight="1" s="63">
      <c r="C325" s="25" t="n"/>
      <c r="D325" s="25" t="n"/>
      <c r="E325" s="25" t="n"/>
      <c r="F325" s="25" t="n"/>
    </row>
    <row r="326" ht="15.75" customHeight="1" s="63">
      <c r="C326" s="25" t="n"/>
      <c r="D326" s="25" t="n"/>
      <c r="E326" s="25" t="n"/>
      <c r="F326" s="25" t="n"/>
    </row>
    <row r="327" ht="15.75" customHeight="1" s="63">
      <c r="C327" s="25" t="n"/>
      <c r="D327" s="25" t="n"/>
      <c r="E327" s="25" t="n"/>
      <c r="F327" s="25" t="n"/>
    </row>
    <row r="328" ht="15.75" customHeight="1" s="63">
      <c r="C328" s="25" t="n"/>
      <c r="D328" s="25" t="n"/>
      <c r="E328" s="25" t="n"/>
      <c r="F328" s="25" t="n"/>
    </row>
    <row r="329" ht="15.75" customHeight="1" s="63">
      <c r="C329" s="25" t="n"/>
      <c r="D329" s="25" t="n"/>
      <c r="E329" s="25" t="n"/>
      <c r="F329" s="25" t="n"/>
    </row>
    <row r="330" ht="15.75" customHeight="1" s="63">
      <c r="C330" s="25" t="n"/>
      <c r="D330" s="25" t="n"/>
      <c r="E330" s="25" t="n"/>
      <c r="F330" s="25" t="n"/>
    </row>
    <row r="331" ht="15.75" customHeight="1" s="63">
      <c r="C331" s="25" t="n"/>
      <c r="D331" s="25" t="n"/>
      <c r="E331" s="25" t="n"/>
      <c r="F331" s="25" t="n"/>
    </row>
    <row r="332" ht="15.75" customHeight="1" s="63">
      <c r="C332" s="25" t="n"/>
      <c r="D332" s="25" t="n"/>
      <c r="E332" s="25" t="n"/>
      <c r="F332" s="25" t="n"/>
    </row>
    <row r="333" ht="15.75" customHeight="1" s="63">
      <c r="C333" s="25" t="n"/>
      <c r="D333" s="25" t="n"/>
      <c r="E333" s="25" t="n"/>
      <c r="F333" s="25" t="n"/>
    </row>
    <row r="334" ht="15.75" customHeight="1" s="63">
      <c r="C334" s="25" t="n"/>
      <c r="D334" s="25" t="n"/>
      <c r="E334" s="25" t="n"/>
      <c r="F334" s="25" t="n"/>
    </row>
    <row r="335" ht="15.75" customHeight="1" s="63">
      <c r="C335" s="25" t="n"/>
      <c r="D335" s="25" t="n"/>
      <c r="E335" s="25" t="n"/>
      <c r="F335" s="25" t="n"/>
    </row>
    <row r="336" ht="15.75" customHeight="1" s="63">
      <c r="C336" s="25" t="n"/>
      <c r="D336" s="25" t="n"/>
      <c r="E336" s="25" t="n"/>
      <c r="F336" s="25" t="n"/>
    </row>
    <row r="337" ht="15.75" customHeight="1" s="63">
      <c r="C337" s="25" t="n"/>
      <c r="D337" s="25" t="n"/>
      <c r="E337" s="25" t="n"/>
      <c r="F337" s="25" t="n"/>
    </row>
    <row r="338" ht="15.75" customHeight="1" s="63">
      <c r="C338" s="25" t="n"/>
      <c r="D338" s="25" t="n"/>
      <c r="E338" s="25" t="n"/>
      <c r="F338" s="25" t="n"/>
    </row>
    <row r="339" ht="15.75" customHeight="1" s="63">
      <c r="C339" s="25" t="n"/>
      <c r="D339" s="25" t="n"/>
      <c r="E339" s="25" t="n"/>
      <c r="F339" s="25" t="n"/>
    </row>
    <row r="340" ht="15.75" customHeight="1" s="63">
      <c r="C340" s="25" t="n"/>
      <c r="D340" s="25" t="n"/>
      <c r="E340" s="25" t="n"/>
      <c r="F340" s="25" t="n"/>
    </row>
    <row r="341" ht="15.75" customHeight="1" s="63">
      <c r="C341" s="25" t="n"/>
      <c r="D341" s="25" t="n"/>
      <c r="E341" s="25" t="n"/>
      <c r="F341" s="25" t="n"/>
    </row>
    <row r="342" ht="15.75" customHeight="1" s="63">
      <c r="C342" s="25" t="n"/>
      <c r="D342" s="25" t="n"/>
      <c r="E342" s="25" t="n"/>
      <c r="F342" s="25" t="n"/>
    </row>
    <row r="343" ht="15.75" customHeight="1" s="63">
      <c r="C343" s="25" t="n"/>
      <c r="D343" s="25" t="n"/>
      <c r="E343" s="25" t="n"/>
      <c r="F343" s="25" t="n"/>
    </row>
    <row r="344" ht="15.75" customHeight="1" s="63">
      <c r="C344" s="25" t="n"/>
      <c r="D344" s="25" t="n"/>
      <c r="E344" s="25" t="n"/>
      <c r="F344" s="25" t="n"/>
    </row>
    <row r="345" ht="15.75" customHeight="1" s="63">
      <c r="C345" s="25" t="n"/>
      <c r="D345" s="25" t="n"/>
      <c r="E345" s="25" t="n"/>
      <c r="F345" s="25" t="n"/>
    </row>
    <row r="346" ht="15.75" customHeight="1" s="63">
      <c r="C346" s="25" t="n"/>
      <c r="D346" s="25" t="n"/>
      <c r="E346" s="25" t="n"/>
      <c r="F346" s="25" t="n"/>
    </row>
    <row r="347" ht="15.75" customHeight="1" s="63">
      <c r="C347" s="25" t="n"/>
      <c r="D347" s="25" t="n"/>
      <c r="E347" s="25" t="n"/>
      <c r="F347" s="25" t="n"/>
    </row>
    <row r="348" ht="15.75" customHeight="1" s="63">
      <c r="C348" s="25" t="n"/>
      <c r="D348" s="25" t="n"/>
      <c r="E348" s="25" t="n"/>
      <c r="F348" s="25" t="n"/>
    </row>
    <row r="349" ht="15.75" customHeight="1" s="63">
      <c r="C349" s="25" t="n"/>
      <c r="D349" s="25" t="n"/>
      <c r="E349" s="25" t="n"/>
      <c r="F349" s="25" t="n"/>
    </row>
    <row r="350" ht="15.75" customHeight="1" s="63">
      <c r="C350" s="25" t="n"/>
      <c r="D350" s="25" t="n"/>
      <c r="E350" s="25" t="n"/>
      <c r="F350" s="25" t="n"/>
    </row>
    <row r="351" ht="15.75" customHeight="1" s="63">
      <c r="C351" s="25" t="n"/>
      <c r="D351" s="25" t="n"/>
      <c r="E351" s="25" t="n"/>
      <c r="F351" s="25" t="n"/>
    </row>
    <row r="352" ht="15.75" customHeight="1" s="63">
      <c r="C352" s="25" t="n"/>
      <c r="D352" s="25" t="n"/>
      <c r="E352" s="25" t="n"/>
      <c r="F352" s="25" t="n"/>
    </row>
    <row r="353" ht="15.75" customHeight="1" s="63">
      <c r="C353" s="25" t="n"/>
      <c r="D353" s="25" t="n"/>
      <c r="E353" s="25" t="n"/>
      <c r="F353" s="25" t="n"/>
    </row>
    <row r="354" ht="15.75" customHeight="1" s="63">
      <c r="C354" s="25" t="n"/>
      <c r="D354" s="25" t="n"/>
      <c r="E354" s="25" t="n"/>
      <c r="F354" s="25" t="n"/>
    </row>
    <row r="355" ht="15.75" customHeight="1" s="63">
      <c r="C355" s="25" t="n"/>
      <c r="D355" s="25" t="n"/>
      <c r="E355" s="25" t="n"/>
      <c r="F355" s="25" t="n"/>
    </row>
    <row r="356" ht="15.75" customHeight="1" s="63">
      <c r="C356" s="25" t="n"/>
      <c r="D356" s="25" t="n"/>
      <c r="E356" s="25" t="n"/>
      <c r="F356" s="25" t="n"/>
    </row>
    <row r="357" ht="15.75" customHeight="1" s="63">
      <c r="C357" s="25" t="n"/>
      <c r="D357" s="25" t="n"/>
      <c r="E357" s="25" t="n"/>
      <c r="F357" s="25" t="n"/>
    </row>
    <row r="358" ht="15.75" customHeight="1" s="63">
      <c r="C358" s="25" t="n"/>
      <c r="D358" s="25" t="n"/>
      <c r="E358" s="25" t="n"/>
      <c r="F358" s="25" t="n"/>
    </row>
    <row r="359" ht="15.75" customHeight="1" s="63">
      <c r="C359" s="25" t="n"/>
      <c r="D359" s="25" t="n"/>
      <c r="E359" s="25" t="n"/>
      <c r="F359" s="25" t="n"/>
    </row>
    <row r="360" ht="15.75" customHeight="1" s="63">
      <c r="C360" s="25" t="n"/>
      <c r="D360" s="25" t="n"/>
      <c r="E360" s="25" t="n"/>
      <c r="F360" s="25" t="n"/>
    </row>
    <row r="361" ht="15.75" customHeight="1" s="63">
      <c r="C361" s="25" t="n"/>
      <c r="D361" s="25" t="n"/>
      <c r="E361" s="25" t="n"/>
      <c r="F361" s="25" t="n"/>
    </row>
    <row r="362" ht="15.75" customHeight="1" s="63">
      <c r="C362" s="25" t="n"/>
      <c r="D362" s="25" t="n"/>
      <c r="E362" s="25" t="n"/>
      <c r="F362" s="25" t="n"/>
    </row>
    <row r="363" ht="15.75" customHeight="1" s="63">
      <c r="C363" s="25" t="n"/>
      <c r="D363" s="25" t="n"/>
      <c r="E363" s="25" t="n"/>
      <c r="F363" s="25" t="n"/>
    </row>
    <row r="364" ht="15.75" customHeight="1" s="63">
      <c r="C364" s="25" t="n"/>
      <c r="D364" s="25" t="n"/>
      <c r="E364" s="25" t="n"/>
      <c r="F364" s="25" t="n"/>
    </row>
    <row r="365" ht="15.75" customHeight="1" s="63">
      <c r="C365" s="25" t="n"/>
      <c r="D365" s="25" t="n"/>
      <c r="E365" s="25" t="n"/>
      <c r="F365" s="25" t="n"/>
    </row>
    <row r="366" ht="15.75" customHeight="1" s="63">
      <c r="C366" s="25" t="n"/>
      <c r="D366" s="25" t="n"/>
      <c r="E366" s="25" t="n"/>
      <c r="F366" s="25" t="n"/>
    </row>
    <row r="367" ht="15.75" customHeight="1" s="63">
      <c r="C367" s="25" t="n"/>
      <c r="D367" s="25" t="n"/>
      <c r="E367" s="25" t="n"/>
      <c r="F367" s="25" t="n"/>
    </row>
    <row r="368" ht="15.75" customHeight="1" s="63">
      <c r="C368" s="25" t="n"/>
      <c r="D368" s="25" t="n"/>
      <c r="E368" s="25" t="n"/>
      <c r="F368" s="25" t="n"/>
    </row>
    <row r="369" ht="15.75" customHeight="1" s="63">
      <c r="C369" s="25" t="n"/>
      <c r="D369" s="25" t="n"/>
      <c r="E369" s="25" t="n"/>
      <c r="F369" s="25" t="n"/>
    </row>
    <row r="370" ht="15.75" customHeight="1" s="63">
      <c r="C370" s="25" t="n"/>
      <c r="D370" s="25" t="n"/>
      <c r="E370" s="25" t="n"/>
      <c r="F370" s="25" t="n"/>
    </row>
    <row r="371" ht="15.75" customHeight="1" s="63">
      <c r="C371" s="25" t="n"/>
      <c r="D371" s="25" t="n"/>
      <c r="E371" s="25" t="n"/>
      <c r="F371" s="25" t="n"/>
    </row>
    <row r="372" ht="15.75" customHeight="1" s="63">
      <c r="C372" s="25" t="n"/>
      <c r="D372" s="25" t="n"/>
      <c r="E372" s="25" t="n"/>
      <c r="F372" s="25" t="n"/>
    </row>
    <row r="373" ht="15.75" customHeight="1" s="63">
      <c r="C373" s="25" t="n"/>
      <c r="D373" s="25" t="n"/>
      <c r="E373" s="25" t="n"/>
      <c r="F373" s="25" t="n"/>
    </row>
    <row r="374" ht="15.75" customHeight="1" s="63">
      <c r="C374" s="25" t="n"/>
      <c r="D374" s="25" t="n"/>
      <c r="E374" s="25" t="n"/>
      <c r="F374" s="25" t="n"/>
    </row>
    <row r="375" ht="15.75" customHeight="1" s="63">
      <c r="C375" s="25" t="n"/>
      <c r="D375" s="25" t="n"/>
      <c r="E375" s="25" t="n"/>
      <c r="F375" s="25" t="n"/>
    </row>
    <row r="376" ht="15.75" customHeight="1" s="63">
      <c r="C376" s="25" t="n"/>
      <c r="D376" s="25" t="n"/>
      <c r="E376" s="25" t="n"/>
      <c r="F376" s="25" t="n"/>
    </row>
    <row r="377" ht="15.75" customHeight="1" s="63">
      <c r="C377" s="25" t="n"/>
      <c r="D377" s="25" t="n"/>
      <c r="E377" s="25" t="n"/>
      <c r="F377" s="25" t="n"/>
    </row>
    <row r="378" ht="15.75" customHeight="1" s="63">
      <c r="C378" s="25" t="n"/>
      <c r="D378" s="25" t="n"/>
      <c r="E378" s="25" t="n"/>
      <c r="F378" s="25" t="n"/>
    </row>
    <row r="379" ht="15.75" customHeight="1" s="63">
      <c r="C379" s="25" t="n"/>
      <c r="D379" s="25" t="n"/>
      <c r="E379" s="25" t="n"/>
      <c r="F379" s="25" t="n"/>
    </row>
    <row r="380" ht="15.75" customHeight="1" s="63">
      <c r="C380" s="25" t="n"/>
      <c r="D380" s="25" t="n"/>
      <c r="E380" s="25" t="n"/>
      <c r="F380" s="25" t="n"/>
    </row>
    <row r="381" ht="15.75" customHeight="1" s="63">
      <c r="C381" s="25" t="n"/>
      <c r="D381" s="25" t="n"/>
      <c r="E381" s="25" t="n"/>
      <c r="F381" s="25" t="n"/>
    </row>
    <row r="382" ht="15.75" customHeight="1" s="63">
      <c r="C382" s="25" t="n"/>
      <c r="D382" s="25" t="n"/>
      <c r="E382" s="25" t="n"/>
      <c r="F382" s="25" t="n"/>
    </row>
    <row r="383" ht="15.75" customHeight="1" s="63">
      <c r="C383" s="25" t="n"/>
      <c r="D383" s="25" t="n"/>
      <c r="E383" s="25" t="n"/>
      <c r="F383" s="25" t="n"/>
    </row>
    <row r="384" ht="15.75" customHeight="1" s="63">
      <c r="C384" s="25" t="n"/>
      <c r="D384" s="25" t="n"/>
      <c r="E384" s="25" t="n"/>
      <c r="F384" s="25" t="n"/>
    </row>
    <row r="385" ht="15.75" customHeight="1" s="63">
      <c r="C385" s="25" t="n"/>
      <c r="D385" s="25" t="n"/>
      <c r="E385" s="25" t="n"/>
      <c r="F385" s="25" t="n"/>
    </row>
    <row r="386" ht="15.75" customHeight="1" s="63">
      <c r="C386" s="25" t="n"/>
      <c r="D386" s="25" t="n"/>
      <c r="E386" s="25" t="n"/>
      <c r="F386" s="25" t="n"/>
    </row>
    <row r="387" ht="15.75" customHeight="1" s="63">
      <c r="C387" s="25" t="n"/>
      <c r="D387" s="25" t="n"/>
      <c r="E387" s="25" t="n"/>
      <c r="F387" s="25" t="n"/>
    </row>
    <row r="388" ht="15.75" customHeight="1" s="63">
      <c r="C388" s="25" t="n"/>
      <c r="D388" s="25" t="n"/>
      <c r="E388" s="25" t="n"/>
      <c r="F388" s="25" t="n"/>
    </row>
    <row r="389" ht="15.75" customHeight="1" s="63">
      <c r="C389" s="25" t="n"/>
      <c r="D389" s="25" t="n"/>
      <c r="E389" s="25" t="n"/>
      <c r="F389" s="25" t="n"/>
    </row>
    <row r="390" ht="15.75" customHeight="1" s="63">
      <c r="C390" s="25" t="n"/>
      <c r="D390" s="25" t="n"/>
      <c r="E390" s="25" t="n"/>
      <c r="F390" s="25" t="n"/>
    </row>
    <row r="391" ht="15.75" customHeight="1" s="63">
      <c r="C391" s="25" t="n"/>
      <c r="D391" s="25" t="n"/>
      <c r="E391" s="25" t="n"/>
      <c r="F391" s="25" t="n"/>
    </row>
    <row r="392" ht="15.75" customHeight="1" s="63">
      <c r="C392" s="25" t="n"/>
      <c r="D392" s="25" t="n"/>
      <c r="E392" s="25" t="n"/>
      <c r="F392" s="25" t="n"/>
    </row>
    <row r="393" ht="15.75" customHeight="1" s="63">
      <c r="C393" s="25" t="n"/>
      <c r="D393" s="25" t="n"/>
      <c r="E393" s="25" t="n"/>
      <c r="F393" s="25" t="n"/>
    </row>
    <row r="394" ht="15.75" customHeight="1" s="63">
      <c r="C394" s="25" t="n"/>
      <c r="D394" s="25" t="n"/>
      <c r="E394" s="25" t="n"/>
      <c r="F394" s="25" t="n"/>
    </row>
    <row r="395" ht="15.75" customHeight="1" s="63">
      <c r="C395" s="25" t="n"/>
      <c r="D395" s="25" t="n"/>
      <c r="E395" s="25" t="n"/>
      <c r="F395" s="25" t="n"/>
    </row>
    <row r="396" ht="15.75" customHeight="1" s="63">
      <c r="C396" s="25" t="n"/>
      <c r="D396" s="25" t="n"/>
      <c r="E396" s="25" t="n"/>
      <c r="F396" s="25" t="n"/>
    </row>
    <row r="397" ht="15.75" customHeight="1" s="63">
      <c r="C397" s="25" t="n"/>
      <c r="D397" s="25" t="n"/>
      <c r="E397" s="25" t="n"/>
      <c r="F397" s="25" t="n"/>
    </row>
    <row r="398" ht="15.75" customHeight="1" s="63">
      <c r="C398" s="25" t="n"/>
      <c r="D398" s="25" t="n"/>
      <c r="E398" s="25" t="n"/>
      <c r="F398" s="25" t="n"/>
    </row>
    <row r="399" ht="15.75" customHeight="1" s="63">
      <c r="C399" s="25" t="n"/>
      <c r="D399" s="25" t="n"/>
      <c r="E399" s="25" t="n"/>
      <c r="F399" s="25" t="n"/>
    </row>
    <row r="400" ht="15.75" customHeight="1" s="63">
      <c r="C400" s="25" t="n"/>
      <c r="D400" s="25" t="n"/>
      <c r="E400" s="25" t="n"/>
      <c r="F400" s="25" t="n"/>
    </row>
    <row r="401" ht="15.75" customHeight="1" s="63">
      <c r="C401" s="25" t="n"/>
      <c r="D401" s="25" t="n"/>
      <c r="E401" s="25" t="n"/>
      <c r="F401" s="25" t="n"/>
    </row>
    <row r="402" ht="15.75" customHeight="1" s="63">
      <c r="C402" s="25" t="n"/>
      <c r="D402" s="25" t="n"/>
      <c r="E402" s="25" t="n"/>
      <c r="F402" s="25" t="n"/>
    </row>
    <row r="403" ht="15.75" customHeight="1" s="63">
      <c r="C403" s="25" t="n"/>
      <c r="D403" s="25" t="n"/>
      <c r="E403" s="25" t="n"/>
      <c r="F403" s="25" t="n"/>
    </row>
    <row r="404" ht="15.75" customHeight="1" s="63">
      <c r="C404" s="25" t="n"/>
      <c r="D404" s="25" t="n"/>
      <c r="E404" s="25" t="n"/>
      <c r="F404" s="25" t="n"/>
    </row>
    <row r="405" ht="15.75" customHeight="1" s="63">
      <c r="C405" s="25" t="n"/>
      <c r="D405" s="25" t="n"/>
      <c r="E405" s="25" t="n"/>
      <c r="F405" s="25" t="n"/>
    </row>
    <row r="406" ht="15.75" customHeight="1" s="63">
      <c r="C406" s="25" t="n"/>
      <c r="D406" s="25" t="n"/>
      <c r="E406" s="25" t="n"/>
      <c r="F406" s="25" t="n"/>
    </row>
    <row r="407" ht="15.75" customHeight="1" s="63">
      <c r="C407" s="25" t="n"/>
      <c r="D407" s="25" t="n"/>
      <c r="E407" s="25" t="n"/>
      <c r="F407" s="25" t="n"/>
    </row>
    <row r="408" ht="15.75" customHeight="1" s="63">
      <c r="C408" s="25" t="n"/>
      <c r="D408" s="25" t="n"/>
      <c r="E408" s="25" t="n"/>
      <c r="F408" s="25" t="n"/>
    </row>
    <row r="409" ht="15.75" customHeight="1" s="63">
      <c r="C409" s="25" t="n"/>
      <c r="D409" s="25" t="n"/>
      <c r="E409" s="25" t="n"/>
      <c r="F409" s="25" t="n"/>
    </row>
    <row r="410" ht="15.75" customHeight="1" s="63">
      <c r="C410" s="25" t="n"/>
      <c r="D410" s="25" t="n"/>
      <c r="E410" s="25" t="n"/>
      <c r="F410" s="25" t="n"/>
    </row>
    <row r="411" ht="15.75" customHeight="1" s="63">
      <c r="C411" s="25" t="n"/>
      <c r="D411" s="25" t="n"/>
      <c r="E411" s="25" t="n"/>
      <c r="F411" s="25" t="n"/>
    </row>
    <row r="412" ht="15.75" customHeight="1" s="63">
      <c r="C412" s="25" t="n"/>
      <c r="D412" s="25" t="n"/>
      <c r="E412" s="25" t="n"/>
      <c r="F412" s="25" t="n"/>
    </row>
    <row r="413" ht="15.75" customHeight="1" s="63">
      <c r="C413" s="25" t="n"/>
      <c r="D413" s="25" t="n"/>
      <c r="E413" s="25" t="n"/>
      <c r="F413" s="25" t="n"/>
    </row>
    <row r="414" ht="15.75" customHeight="1" s="63">
      <c r="C414" s="25" t="n"/>
      <c r="D414" s="25" t="n"/>
      <c r="E414" s="25" t="n"/>
      <c r="F414" s="25" t="n"/>
    </row>
    <row r="415" ht="15.75" customHeight="1" s="63">
      <c r="C415" s="25" t="n"/>
      <c r="D415" s="25" t="n"/>
      <c r="E415" s="25" t="n"/>
      <c r="F415" s="25" t="n"/>
    </row>
    <row r="416" ht="15.75" customHeight="1" s="63">
      <c r="C416" s="25" t="n"/>
      <c r="D416" s="25" t="n"/>
      <c r="E416" s="25" t="n"/>
      <c r="F416" s="25" t="n"/>
    </row>
    <row r="417" ht="15.75" customHeight="1" s="63">
      <c r="C417" s="25" t="n"/>
      <c r="D417" s="25" t="n"/>
      <c r="E417" s="25" t="n"/>
      <c r="F417" s="25" t="n"/>
    </row>
    <row r="418" ht="15.75" customHeight="1" s="63">
      <c r="C418" s="25" t="n"/>
      <c r="D418" s="25" t="n"/>
      <c r="E418" s="25" t="n"/>
      <c r="F418" s="25" t="n"/>
    </row>
    <row r="419" ht="15.75" customHeight="1" s="63">
      <c r="C419" s="25" t="n"/>
      <c r="D419" s="25" t="n"/>
      <c r="E419" s="25" t="n"/>
      <c r="F419" s="25" t="n"/>
    </row>
    <row r="420" ht="15.75" customHeight="1" s="63">
      <c r="C420" s="25" t="n"/>
      <c r="D420" s="25" t="n"/>
      <c r="E420" s="25" t="n"/>
      <c r="F420" s="25" t="n"/>
    </row>
    <row r="421" ht="15.75" customHeight="1" s="63">
      <c r="C421" s="25" t="n"/>
      <c r="D421" s="25" t="n"/>
      <c r="E421" s="25" t="n"/>
      <c r="F421" s="25" t="n"/>
    </row>
    <row r="422" ht="15.75" customHeight="1" s="63">
      <c r="C422" s="25" t="n"/>
      <c r="D422" s="25" t="n"/>
      <c r="E422" s="25" t="n"/>
      <c r="F422" s="25" t="n"/>
    </row>
    <row r="423" ht="15.75" customHeight="1" s="63">
      <c r="C423" s="25" t="n"/>
      <c r="D423" s="25" t="n"/>
      <c r="E423" s="25" t="n"/>
      <c r="F423" s="25" t="n"/>
    </row>
    <row r="424" ht="15.75" customHeight="1" s="63">
      <c r="C424" s="25" t="n"/>
      <c r="D424" s="25" t="n"/>
      <c r="E424" s="25" t="n"/>
      <c r="F424" s="25" t="n"/>
    </row>
    <row r="425" ht="15.75" customHeight="1" s="63">
      <c r="C425" s="25" t="n"/>
      <c r="D425" s="25" t="n"/>
      <c r="E425" s="25" t="n"/>
      <c r="F425" s="25" t="n"/>
    </row>
    <row r="426" ht="15.75" customHeight="1" s="63">
      <c r="C426" s="25" t="n"/>
      <c r="D426" s="25" t="n"/>
      <c r="E426" s="25" t="n"/>
      <c r="F426" s="25" t="n"/>
    </row>
    <row r="427" ht="15.75" customHeight="1" s="63">
      <c r="C427" s="25" t="n"/>
      <c r="D427" s="25" t="n"/>
      <c r="E427" s="25" t="n"/>
      <c r="F427" s="25" t="n"/>
    </row>
    <row r="428" ht="15.75" customHeight="1" s="63">
      <c r="C428" s="25" t="n"/>
      <c r="D428" s="25" t="n"/>
      <c r="E428" s="25" t="n"/>
      <c r="F428" s="25" t="n"/>
    </row>
    <row r="429" ht="15.75" customHeight="1" s="63">
      <c r="C429" s="25" t="n"/>
      <c r="D429" s="25" t="n"/>
      <c r="E429" s="25" t="n"/>
      <c r="F429" s="25" t="n"/>
    </row>
    <row r="430" ht="15.75" customHeight="1" s="63">
      <c r="C430" s="25" t="n"/>
      <c r="D430" s="25" t="n"/>
      <c r="E430" s="25" t="n"/>
      <c r="F430" s="25" t="n"/>
    </row>
    <row r="431" ht="15.75" customHeight="1" s="63">
      <c r="C431" s="25" t="n"/>
      <c r="D431" s="25" t="n"/>
      <c r="E431" s="25" t="n"/>
      <c r="F431" s="25" t="n"/>
    </row>
    <row r="432" ht="15.75" customHeight="1" s="63">
      <c r="C432" s="25" t="n"/>
      <c r="D432" s="25" t="n"/>
      <c r="E432" s="25" t="n"/>
      <c r="F432" s="25" t="n"/>
    </row>
    <row r="433" ht="15.75" customHeight="1" s="63">
      <c r="C433" s="25" t="n"/>
      <c r="D433" s="25" t="n"/>
      <c r="E433" s="25" t="n"/>
      <c r="F433" s="25" t="n"/>
    </row>
    <row r="434" ht="15.75" customHeight="1" s="63">
      <c r="C434" s="25" t="n"/>
      <c r="D434" s="25" t="n"/>
      <c r="E434" s="25" t="n"/>
      <c r="F434" s="25" t="n"/>
    </row>
    <row r="435" ht="15.75" customHeight="1" s="63">
      <c r="C435" s="25" t="n"/>
      <c r="D435" s="25" t="n"/>
      <c r="E435" s="25" t="n"/>
      <c r="F435" s="25" t="n"/>
    </row>
    <row r="436" ht="15.75" customHeight="1" s="63">
      <c r="C436" s="25" t="n"/>
      <c r="D436" s="25" t="n"/>
      <c r="E436" s="25" t="n"/>
      <c r="F436" s="25" t="n"/>
    </row>
    <row r="437" ht="15.75" customHeight="1" s="63">
      <c r="C437" s="25" t="n"/>
      <c r="D437" s="25" t="n"/>
      <c r="E437" s="25" t="n"/>
      <c r="F437" s="25" t="n"/>
    </row>
    <row r="438" ht="15.75" customHeight="1" s="63">
      <c r="C438" s="25" t="n"/>
      <c r="D438" s="25" t="n"/>
      <c r="E438" s="25" t="n"/>
      <c r="F438" s="25" t="n"/>
    </row>
    <row r="439" ht="15.75" customHeight="1" s="63">
      <c r="C439" s="25" t="n"/>
      <c r="D439" s="25" t="n"/>
      <c r="E439" s="25" t="n"/>
      <c r="F439" s="25" t="n"/>
    </row>
    <row r="440" ht="15.75" customHeight="1" s="63">
      <c r="C440" s="25" t="n"/>
      <c r="D440" s="25" t="n"/>
      <c r="E440" s="25" t="n"/>
      <c r="F440" s="25" t="n"/>
    </row>
    <row r="441" ht="15.75" customHeight="1" s="63">
      <c r="C441" s="25" t="n"/>
      <c r="D441" s="25" t="n"/>
      <c r="E441" s="25" t="n"/>
      <c r="F441" s="25" t="n"/>
    </row>
    <row r="442" ht="15.75" customHeight="1" s="63">
      <c r="C442" s="25" t="n"/>
      <c r="D442" s="25" t="n"/>
      <c r="E442" s="25" t="n"/>
      <c r="F442" s="25" t="n"/>
    </row>
    <row r="443" ht="15.75" customHeight="1" s="63">
      <c r="C443" s="25" t="n"/>
      <c r="D443" s="25" t="n"/>
      <c r="E443" s="25" t="n"/>
      <c r="F443" s="25" t="n"/>
    </row>
    <row r="444" ht="15.75" customHeight="1" s="63">
      <c r="C444" s="25" t="n"/>
      <c r="D444" s="25" t="n"/>
      <c r="E444" s="25" t="n"/>
      <c r="F444" s="25" t="n"/>
    </row>
    <row r="445" ht="15.75" customHeight="1" s="63">
      <c r="C445" s="25" t="n"/>
      <c r="D445" s="25" t="n"/>
      <c r="E445" s="25" t="n"/>
      <c r="F445" s="25" t="n"/>
    </row>
    <row r="446" ht="15.75" customHeight="1" s="63">
      <c r="C446" s="25" t="n"/>
      <c r="D446" s="25" t="n"/>
      <c r="E446" s="25" t="n"/>
      <c r="F446" s="25" t="n"/>
    </row>
    <row r="447" ht="15.75" customHeight="1" s="63">
      <c r="C447" s="25" t="n"/>
      <c r="D447" s="25" t="n"/>
      <c r="E447" s="25" t="n"/>
      <c r="F447" s="25" t="n"/>
    </row>
    <row r="448" ht="15.75" customHeight="1" s="63">
      <c r="C448" s="25" t="n"/>
      <c r="D448" s="25" t="n"/>
      <c r="E448" s="25" t="n"/>
      <c r="F448" s="25" t="n"/>
    </row>
    <row r="449" ht="15.75" customHeight="1" s="63">
      <c r="C449" s="25" t="n"/>
      <c r="D449" s="25" t="n"/>
      <c r="E449" s="25" t="n"/>
      <c r="F449" s="25" t="n"/>
    </row>
    <row r="450" ht="15.75" customHeight="1" s="63">
      <c r="C450" s="25" t="n"/>
      <c r="D450" s="25" t="n"/>
      <c r="E450" s="25" t="n"/>
      <c r="F450" s="25" t="n"/>
    </row>
    <row r="451" ht="15.75" customHeight="1" s="63">
      <c r="C451" s="25" t="n"/>
      <c r="D451" s="25" t="n"/>
      <c r="E451" s="25" t="n"/>
      <c r="F451" s="25" t="n"/>
    </row>
    <row r="452" ht="15.75" customHeight="1" s="63">
      <c r="C452" s="25" t="n"/>
      <c r="D452" s="25" t="n"/>
      <c r="E452" s="25" t="n"/>
      <c r="F452" s="25" t="n"/>
    </row>
    <row r="453" ht="15.75" customHeight="1" s="63">
      <c r="C453" s="25" t="n"/>
      <c r="D453" s="25" t="n"/>
      <c r="E453" s="25" t="n"/>
      <c r="F453" s="25" t="n"/>
    </row>
    <row r="454" ht="15.75" customHeight="1" s="63">
      <c r="C454" s="25" t="n"/>
      <c r="D454" s="25" t="n"/>
      <c r="E454" s="25" t="n"/>
      <c r="F454" s="25" t="n"/>
    </row>
    <row r="455" ht="15.75" customHeight="1" s="63">
      <c r="C455" s="25" t="n"/>
      <c r="D455" s="25" t="n"/>
      <c r="E455" s="25" t="n"/>
      <c r="F455" s="25" t="n"/>
    </row>
    <row r="456" ht="15.75" customHeight="1" s="63">
      <c r="C456" s="25" t="n"/>
      <c r="D456" s="25" t="n"/>
      <c r="E456" s="25" t="n"/>
      <c r="F456" s="25" t="n"/>
    </row>
    <row r="457" ht="15.75" customHeight="1" s="63">
      <c r="C457" s="25" t="n"/>
      <c r="D457" s="25" t="n"/>
      <c r="E457" s="25" t="n"/>
      <c r="F457" s="25" t="n"/>
    </row>
    <row r="458" ht="15.75" customHeight="1" s="63">
      <c r="C458" s="25" t="n"/>
      <c r="D458" s="25" t="n"/>
      <c r="E458" s="25" t="n"/>
      <c r="F458" s="25" t="n"/>
    </row>
    <row r="459" ht="15.75" customHeight="1" s="63">
      <c r="C459" s="25" t="n"/>
      <c r="D459" s="25" t="n"/>
      <c r="E459" s="25" t="n"/>
      <c r="F459" s="25" t="n"/>
    </row>
    <row r="460" ht="15.75" customHeight="1" s="63">
      <c r="C460" s="25" t="n"/>
      <c r="D460" s="25" t="n"/>
      <c r="E460" s="25" t="n"/>
      <c r="F460" s="25" t="n"/>
    </row>
    <row r="461" ht="15.75" customHeight="1" s="63">
      <c r="C461" s="25" t="n"/>
      <c r="D461" s="25" t="n"/>
      <c r="E461" s="25" t="n"/>
      <c r="F461" s="25" t="n"/>
    </row>
    <row r="462" ht="15.75" customHeight="1" s="63">
      <c r="C462" s="25" t="n"/>
      <c r="D462" s="25" t="n"/>
      <c r="E462" s="25" t="n"/>
      <c r="F462" s="25" t="n"/>
    </row>
    <row r="463" ht="15.75" customHeight="1" s="63">
      <c r="C463" s="25" t="n"/>
      <c r="D463" s="25" t="n"/>
      <c r="E463" s="25" t="n"/>
      <c r="F463" s="25" t="n"/>
    </row>
    <row r="464" ht="15.75" customHeight="1" s="63">
      <c r="C464" s="25" t="n"/>
      <c r="D464" s="25" t="n"/>
      <c r="E464" s="25" t="n"/>
      <c r="F464" s="25" t="n"/>
    </row>
    <row r="465" ht="15.75" customHeight="1" s="63">
      <c r="C465" s="25" t="n"/>
      <c r="D465" s="25" t="n"/>
      <c r="E465" s="25" t="n"/>
      <c r="F465" s="25" t="n"/>
    </row>
    <row r="466" ht="15.75" customHeight="1" s="63">
      <c r="C466" s="25" t="n"/>
      <c r="D466" s="25" t="n"/>
      <c r="E466" s="25" t="n"/>
      <c r="F466" s="25" t="n"/>
    </row>
    <row r="467" ht="15.75" customHeight="1" s="63">
      <c r="C467" s="25" t="n"/>
      <c r="D467" s="25" t="n"/>
      <c r="E467" s="25" t="n"/>
      <c r="F467" s="25" t="n"/>
    </row>
    <row r="468" ht="15.75" customHeight="1" s="63">
      <c r="C468" s="25" t="n"/>
      <c r="D468" s="25" t="n"/>
      <c r="E468" s="25" t="n"/>
      <c r="F468" s="25" t="n"/>
    </row>
    <row r="469" ht="15.75" customHeight="1" s="63">
      <c r="C469" s="25" t="n"/>
      <c r="D469" s="25" t="n"/>
      <c r="E469" s="25" t="n"/>
      <c r="F469" s="25" t="n"/>
    </row>
    <row r="470" ht="15.75" customHeight="1" s="63">
      <c r="C470" s="25" t="n"/>
      <c r="D470" s="25" t="n"/>
      <c r="E470" s="25" t="n"/>
      <c r="F470" s="25" t="n"/>
    </row>
    <row r="471" ht="15.75" customHeight="1" s="63">
      <c r="C471" s="25" t="n"/>
      <c r="D471" s="25" t="n"/>
      <c r="E471" s="25" t="n"/>
      <c r="F471" s="25" t="n"/>
    </row>
    <row r="472" ht="15.75" customHeight="1" s="63">
      <c r="C472" s="25" t="n"/>
      <c r="D472" s="25" t="n"/>
      <c r="E472" s="25" t="n"/>
      <c r="F472" s="25" t="n"/>
    </row>
    <row r="473" ht="15.75" customHeight="1" s="63">
      <c r="C473" s="25" t="n"/>
      <c r="D473" s="25" t="n"/>
      <c r="E473" s="25" t="n"/>
      <c r="F473" s="25" t="n"/>
    </row>
    <row r="474" ht="15.75" customHeight="1" s="63">
      <c r="C474" s="25" t="n"/>
      <c r="D474" s="25" t="n"/>
      <c r="E474" s="25" t="n"/>
      <c r="F474" s="25" t="n"/>
    </row>
    <row r="475" ht="15.75" customHeight="1" s="63">
      <c r="C475" s="25" t="n"/>
      <c r="D475" s="25" t="n"/>
      <c r="E475" s="25" t="n"/>
      <c r="F475" s="25" t="n"/>
    </row>
    <row r="476" ht="15.75" customHeight="1" s="63">
      <c r="C476" s="25" t="n"/>
      <c r="D476" s="25" t="n"/>
      <c r="E476" s="25" t="n"/>
      <c r="F476" s="25" t="n"/>
    </row>
    <row r="477" ht="15.75" customHeight="1" s="63">
      <c r="C477" s="25" t="n"/>
      <c r="D477" s="25" t="n"/>
      <c r="E477" s="25" t="n"/>
      <c r="F477" s="25" t="n"/>
    </row>
    <row r="478" ht="15.75" customHeight="1" s="63">
      <c r="C478" s="25" t="n"/>
      <c r="D478" s="25" t="n"/>
      <c r="E478" s="25" t="n"/>
      <c r="F478" s="25" t="n"/>
    </row>
    <row r="479" ht="15.75" customHeight="1" s="63">
      <c r="C479" s="25" t="n"/>
      <c r="D479" s="25" t="n"/>
      <c r="E479" s="25" t="n"/>
      <c r="F479" s="25" t="n"/>
    </row>
    <row r="480" ht="15.75" customHeight="1" s="63">
      <c r="C480" s="25" t="n"/>
      <c r="D480" s="25" t="n"/>
      <c r="E480" s="25" t="n"/>
      <c r="F480" s="25" t="n"/>
    </row>
    <row r="481" ht="15.75" customHeight="1" s="63">
      <c r="C481" s="25" t="n"/>
      <c r="D481" s="25" t="n"/>
      <c r="E481" s="25" t="n"/>
      <c r="F481" s="25" t="n"/>
    </row>
    <row r="482" ht="15.75" customHeight="1" s="63">
      <c r="C482" s="25" t="n"/>
      <c r="D482" s="25" t="n"/>
      <c r="E482" s="25" t="n"/>
      <c r="F482" s="25" t="n"/>
    </row>
    <row r="483" ht="15.75" customHeight="1" s="63">
      <c r="C483" s="25" t="n"/>
      <c r="D483" s="25" t="n"/>
      <c r="E483" s="25" t="n"/>
      <c r="F483" s="25" t="n"/>
    </row>
    <row r="484" ht="15.75" customHeight="1" s="63">
      <c r="C484" s="25" t="n"/>
      <c r="D484" s="25" t="n"/>
      <c r="E484" s="25" t="n"/>
      <c r="F484" s="25" t="n"/>
    </row>
    <row r="485" ht="15.75" customHeight="1" s="63">
      <c r="C485" s="25" t="n"/>
      <c r="D485" s="25" t="n"/>
      <c r="E485" s="25" t="n"/>
      <c r="F485" s="25" t="n"/>
    </row>
    <row r="486" ht="15.75" customHeight="1" s="63">
      <c r="C486" s="25" t="n"/>
      <c r="D486" s="25" t="n"/>
      <c r="E486" s="25" t="n"/>
      <c r="F486" s="25" t="n"/>
    </row>
    <row r="487" ht="15.75" customHeight="1" s="63">
      <c r="C487" s="25" t="n"/>
      <c r="D487" s="25" t="n"/>
      <c r="E487" s="25" t="n"/>
      <c r="F487" s="25" t="n"/>
    </row>
    <row r="488" ht="15.75" customHeight="1" s="63">
      <c r="C488" s="25" t="n"/>
      <c r="D488" s="25" t="n"/>
      <c r="E488" s="25" t="n"/>
      <c r="F488" s="25" t="n"/>
    </row>
    <row r="489" ht="15.75" customHeight="1" s="63">
      <c r="C489" s="25" t="n"/>
      <c r="D489" s="25" t="n"/>
      <c r="E489" s="25" t="n"/>
      <c r="F489" s="25" t="n"/>
    </row>
    <row r="490" ht="15.75" customHeight="1" s="63">
      <c r="C490" s="25" t="n"/>
      <c r="D490" s="25" t="n"/>
      <c r="E490" s="25" t="n"/>
      <c r="F490" s="25" t="n"/>
    </row>
    <row r="491" ht="15.75" customHeight="1" s="63">
      <c r="C491" s="25" t="n"/>
      <c r="D491" s="25" t="n"/>
      <c r="E491" s="25" t="n"/>
      <c r="F491" s="25" t="n"/>
    </row>
    <row r="492" ht="15.75" customHeight="1" s="63">
      <c r="C492" s="25" t="n"/>
      <c r="D492" s="25" t="n"/>
      <c r="E492" s="25" t="n"/>
      <c r="F492" s="25" t="n"/>
    </row>
    <row r="493" ht="15.75" customHeight="1" s="63">
      <c r="C493" s="25" t="n"/>
      <c r="D493" s="25" t="n"/>
      <c r="E493" s="25" t="n"/>
      <c r="F493" s="25" t="n"/>
    </row>
    <row r="494" ht="15.75" customHeight="1" s="63">
      <c r="C494" s="25" t="n"/>
      <c r="D494" s="25" t="n"/>
      <c r="E494" s="25" t="n"/>
      <c r="F494" s="25" t="n"/>
    </row>
    <row r="495" ht="15.75" customHeight="1" s="63">
      <c r="C495" s="25" t="n"/>
      <c r="D495" s="25" t="n"/>
      <c r="E495" s="25" t="n"/>
      <c r="F495" s="25" t="n"/>
    </row>
    <row r="496" ht="15.75" customHeight="1" s="63">
      <c r="C496" s="25" t="n"/>
      <c r="D496" s="25" t="n"/>
      <c r="E496" s="25" t="n"/>
      <c r="F496" s="25" t="n"/>
    </row>
    <row r="497" ht="15.75" customHeight="1" s="63">
      <c r="C497" s="25" t="n"/>
      <c r="D497" s="25" t="n"/>
      <c r="E497" s="25" t="n"/>
      <c r="F497" s="25" t="n"/>
    </row>
    <row r="498" ht="15.75" customHeight="1" s="63">
      <c r="C498" s="25" t="n"/>
      <c r="D498" s="25" t="n"/>
      <c r="E498" s="25" t="n"/>
      <c r="F498" s="25" t="n"/>
    </row>
    <row r="499" ht="15.75" customHeight="1" s="63">
      <c r="C499" s="25" t="n"/>
      <c r="D499" s="25" t="n"/>
      <c r="E499" s="25" t="n"/>
      <c r="F499" s="25" t="n"/>
    </row>
    <row r="500" ht="15.75" customHeight="1" s="63">
      <c r="C500" s="25" t="n"/>
      <c r="D500" s="25" t="n"/>
      <c r="E500" s="25" t="n"/>
      <c r="F500" s="25" t="n"/>
    </row>
    <row r="501" ht="15.75" customHeight="1" s="63">
      <c r="C501" s="25" t="n"/>
      <c r="D501" s="25" t="n"/>
      <c r="E501" s="25" t="n"/>
      <c r="F501" s="25" t="n"/>
    </row>
    <row r="502" ht="15.75" customHeight="1" s="63">
      <c r="C502" s="25" t="n"/>
      <c r="D502" s="25" t="n"/>
      <c r="E502" s="25" t="n"/>
      <c r="F502" s="25" t="n"/>
    </row>
    <row r="503" ht="15.75" customHeight="1" s="63">
      <c r="C503" s="25" t="n"/>
      <c r="D503" s="25" t="n"/>
      <c r="E503" s="25" t="n"/>
      <c r="F503" s="25" t="n"/>
    </row>
    <row r="504" ht="15.75" customHeight="1" s="63"/>
    <row r="505" ht="15.75" customHeight="1" s="63"/>
    <row r="506" ht="15.75" customHeight="1" s="63"/>
    <row r="507" ht="15.75" customHeight="1" s="63"/>
    <row r="508" ht="15.75" customHeight="1" s="63"/>
    <row r="509" ht="15.75" customHeight="1" s="63"/>
    <row r="510" ht="15.75" customHeight="1" s="63"/>
    <row r="511" ht="15.75" customHeight="1" s="63"/>
    <row r="512" ht="15.75" customHeight="1" s="63"/>
    <row r="513" ht="15.75" customHeight="1" s="63"/>
    <row r="514" ht="15.75" customHeight="1" s="63"/>
    <row r="515" ht="15.75" customHeight="1" s="63"/>
    <row r="516" ht="15.75" customHeight="1" s="63"/>
    <row r="517" ht="15.75" customHeight="1" s="63"/>
    <row r="518" ht="15.75" customHeight="1" s="63"/>
    <row r="519" ht="15.75" customHeight="1" s="63"/>
    <row r="520" ht="15.75" customHeight="1" s="63"/>
    <row r="521" ht="15.75" customHeight="1" s="63"/>
    <row r="522" ht="15.75" customHeight="1" s="63"/>
    <row r="523" ht="15.75" customHeight="1" s="63"/>
    <row r="524" ht="15.75" customHeight="1" s="63"/>
    <row r="525" ht="15.75" customHeight="1" s="63"/>
    <row r="526" ht="15.75" customHeight="1" s="63"/>
    <row r="527" ht="15.75" customHeight="1" s="63"/>
    <row r="528" ht="15.75" customHeight="1" s="63"/>
    <row r="529" ht="15.75" customHeight="1" s="63"/>
    <row r="530" ht="15.75" customHeight="1" s="63"/>
    <row r="531" ht="15.75" customHeight="1" s="63"/>
    <row r="532" ht="15.75" customHeight="1" s="63"/>
    <row r="533" ht="15.75" customHeight="1" s="63"/>
    <row r="534" ht="15.75" customHeight="1" s="63"/>
    <row r="535" ht="15.75" customHeight="1" s="63"/>
    <row r="536" ht="15.75" customHeight="1" s="63"/>
    <row r="537" ht="15.75" customHeight="1" s="63"/>
    <row r="538" ht="15.75" customHeight="1" s="63"/>
    <row r="539" ht="15.75" customHeight="1" s="63"/>
    <row r="540" ht="15.75" customHeight="1" s="63"/>
    <row r="541" ht="15.75" customHeight="1" s="63"/>
    <row r="542" ht="15.75" customHeight="1" s="63"/>
    <row r="543" ht="15.75" customHeight="1" s="63"/>
    <row r="544" ht="15.75" customHeight="1" s="63"/>
    <row r="545" ht="15.75" customHeight="1" s="63"/>
    <row r="546" ht="15.75" customHeight="1" s="63"/>
    <row r="547" ht="15.75" customHeight="1" s="63"/>
    <row r="548" ht="15.75" customHeight="1" s="63"/>
    <row r="549" ht="15.75" customHeight="1" s="63"/>
    <row r="550" ht="15.75" customHeight="1" s="63"/>
    <row r="551" ht="15.75" customHeight="1" s="63"/>
    <row r="552" ht="15.75" customHeight="1" s="63"/>
    <row r="553" ht="15.75" customHeight="1" s="63"/>
    <row r="554" ht="15.75" customHeight="1" s="63"/>
    <row r="555" ht="15.75" customHeight="1" s="63"/>
    <row r="556" ht="15.75" customHeight="1" s="63"/>
    <row r="557" ht="15.75" customHeight="1" s="63"/>
    <row r="558" ht="15.75" customHeight="1" s="63"/>
    <row r="559" ht="15.75" customHeight="1" s="63"/>
    <row r="560" ht="15.75" customHeight="1" s="63"/>
    <row r="561" ht="15.75" customHeight="1" s="63"/>
    <row r="562" ht="15.75" customHeight="1" s="63"/>
    <row r="563" ht="15.75" customHeight="1" s="63"/>
    <row r="564" ht="15.75" customHeight="1" s="63"/>
    <row r="565" ht="15.75" customHeight="1" s="63"/>
    <row r="566" ht="15.75" customHeight="1" s="63"/>
    <row r="567" ht="15.75" customHeight="1" s="63"/>
    <row r="568" ht="15.75" customHeight="1" s="63"/>
    <row r="569" ht="15.75" customHeight="1" s="63"/>
    <row r="570" ht="15.75" customHeight="1" s="63"/>
    <row r="571" ht="15.75" customHeight="1" s="63"/>
    <row r="572" ht="15.75" customHeight="1" s="63"/>
    <row r="573" ht="15.75" customHeight="1" s="63"/>
    <row r="574" ht="15.75" customHeight="1" s="63"/>
    <row r="575" ht="15.75" customHeight="1" s="63"/>
    <row r="576" ht="15.75" customHeight="1" s="63"/>
    <row r="577" ht="15.75" customHeight="1" s="63"/>
    <row r="578" ht="15.75" customHeight="1" s="63"/>
    <row r="579" ht="15.75" customHeight="1" s="63"/>
    <row r="580" ht="15.75" customHeight="1" s="63"/>
    <row r="581" ht="15.75" customHeight="1" s="63"/>
    <row r="582" ht="15.75" customHeight="1" s="63"/>
    <row r="583" ht="15.75" customHeight="1" s="63"/>
    <row r="584" ht="15.75" customHeight="1" s="63"/>
    <row r="585" ht="15.75" customHeight="1" s="63"/>
    <row r="586" ht="15.75" customHeight="1" s="63"/>
    <row r="587" ht="15.75" customHeight="1" s="63"/>
    <row r="588" ht="15.75" customHeight="1" s="63"/>
    <row r="589" ht="15.75" customHeight="1" s="63"/>
    <row r="590" ht="15.75" customHeight="1" s="63"/>
    <row r="591" ht="15.75" customHeight="1" s="63"/>
    <row r="592" ht="15.75" customHeight="1" s="63"/>
    <row r="593" ht="15.75" customHeight="1" s="63"/>
    <row r="594" ht="15.75" customHeight="1" s="63"/>
    <row r="595" ht="15.75" customHeight="1" s="63"/>
    <row r="596" ht="15.75" customHeight="1" s="63"/>
    <row r="597" ht="15.75" customHeight="1" s="63"/>
    <row r="598" ht="15.75" customHeight="1" s="63"/>
    <row r="599" ht="15.75" customHeight="1" s="63"/>
    <row r="600" ht="15.75" customHeight="1" s="63"/>
    <row r="601" ht="15.75" customHeight="1" s="63"/>
    <row r="602" ht="15.75" customHeight="1" s="63"/>
    <row r="603" ht="15.75" customHeight="1" s="63"/>
    <row r="604" ht="15.75" customHeight="1" s="63"/>
    <row r="605" ht="15.75" customHeight="1" s="63"/>
    <row r="606" ht="15.75" customHeight="1" s="63"/>
    <row r="607" ht="15.75" customHeight="1" s="63"/>
    <row r="608" ht="15.75" customHeight="1" s="63"/>
    <row r="609" ht="15.75" customHeight="1" s="63"/>
    <row r="610" ht="15.75" customHeight="1" s="63"/>
    <row r="611" ht="15.75" customHeight="1" s="63"/>
    <row r="612" ht="15.75" customHeight="1" s="63"/>
    <row r="613" ht="15.75" customHeight="1" s="63"/>
    <row r="614" ht="15.75" customHeight="1" s="63"/>
    <row r="615" ht="15.75" customHeight="1" s="63"/>
    <row r="616" ht="15.75" customHeight="1" s="63"/>
    <row r="617" ht="15.75" customHeight="1" s="63"/>
    <row r="618" ht="15.75" customHeight="1" s="63"/>
    <row r="619" ht="15.75" customHeight="1" s="63"/>
    <row r="620" ht="15.75" customHeight="1" s="63"/>
    <row r="621" ht="15.75" customHeight="1" s="63"/>
    <row r="622" ht="15.75" customHeight="1" s="63"/>
    <row r="623" ht="15.75" customHeight="1" s="63"/>
    <row r="624" ht="15.75" customHeight="1" s="63"/>
    <row r="625" ht="15.75" customHeight="1" s="63"/>
    <row r="626" ht="15.75" customHeight="1" s="63"/>
    <row r="627" ht="15.75" customHeight="1" s="63"/>
    <row r="628" ht="15.75" customHeight="1" s="63"/>
    <row r="629" ht="15.75" customHeight="1" s="63"/>
    <row r="630" ht="15.75" customHeight="1" s="63"/>
    <row r="631" ht="15.75" customHeight="1" s="63"/>
    <row r="632" ht="15.75" customHeight="1" s="63"/>
    <row r="633" ht="15.75" customHeight="1" s="63"/>
    <row r="634" ht="15.75" customHeight="1" s="63"/>
    <row r="635" ht="15.75" customHeight="1" s="63"/>
    <row r="636" ht="15.75" customHeight="1" s="63"/>
    <row r="637" ht="15.75" customHeight="1" s="63"/>
    <row r="638" ht="15.75" customHeight="1" s="63"/>
    <row r="639" ht="15.75" customHeight="1" s="63"/>
    <row r="640" ht="15.75" customHeight="1" s="63"/>
    <row r="641" ht="15.75" customHeight="1" s="63"/>
    <row r="642" ht="15.75" customHeight="1" s="63"/>
    <row r="643" ht="15.75" customHeight="1" s="63"/>
    <row r="644" ht="15.75" customHeight="1" s="63"/>
    <row r="645" ht="15.75" customHeight="1" s="63"/>
    <row r="646" ht="15.75" customHeight="1" s="63"/>
    <row r="647" ht="15.75" customHeight="1" s="63"/>
    <row r="648" ht="15.75" customHeight="1" s="63"/>
    <row r="649" ht="15.75" customHeight="1" s="63"/>
    <row r="650" ht="15.75" customHeight="1" s="63"/>
    <row r="651" ht="15.75" customHeight="1" s="63"/>
    <row r="652" ht="15.75" customHeight="1" s="63"/>
    <row r="653" ht="15.75" customHeight="1" s="63"/>
    <row r="654" ht="15.75" customHeight="1" s="63"/>
    <row r="655" ht="15.75" customHeight="1" s="63"/>
    <row r="656" ht="15.75" customHeight="1" s="63"/>
    <row r="657" ht="15.75" customHeight="1" s="63"/>
    <row r="658" ht="15.75" customHeight="1" s="63"/>
    <row r="659" ht="15.75" customHeight="1" s="63"/>
    <row r="660" ht="15.75" customHeight="1" s="63"/>
    <row r="661" ht="15.75" customHeight="1" s="63"/>
    <row r="662" ht="15.75" customHeight="1" s="63"/>
    <row r="663" ht="15.75" customHeight="1" s="63"/>
    <row r="664" ht="15.75" customHeight="1" s="63"/>
    <row r="665" ht="15.75" customHeight="1" s="63"/>
    <row r="666" ht="15.75" customHeight="1" s="63"/>
    <row r="667" ht="15.75" customHeight="1" s="63"/>
    <row r="668" ht="15.75" customHeight="1" s="63"/>
    <row r="669" ht="15.75" customHeight="1" s="63"/>
    <row r="670" ht="15.75" customHeight="1" s="63"/>
    <row r="671" ht="15.75" customHeight="1" s="63"/>
    <row r="672" ht="15.75" customHeight="1" s="63"/>
    <row r="673" ht="15.75" customHeight="1" s="63"/>
    <row r="674" ht="15.75" customHeight="1" s="63"/>
    <row r="675" ht="15.75" customHeight="1" s="63"/>
    <row r="676" ht="15.75" customHeight="1" s="63"/>
    <row r="677" ht="15.75" customHeight="1" s="63"/>
    <row r="678" ht="15.75" customHeight="1" s="63"/>
    <row r="679" ht="15.75" customHeight="1" s="63"/>
    <row r="680" ht="15.75" customHeight="1" s="63"/>
    <row r="681" ht="15.75" customHeight="1" s="63"/>
    <row r="682" ht="15.75" customHeight="1" s="63"/>
    <row r="683" ht="15.75" customHeight="1" s="63"/>
    <row r="684" ht="15.75" customHeight="1" s="63"/>
    <row r="685" ht="15.75" customHeight="1" s="63"/>
    <row r="686" ht="15.75" customHeight="1" s="63"/>
    <row r="687" ht="15.75" customHeight="1" s="63"/>
    <row r="688" ht="15.75" customHeight="1" s="63"/>
    <row r="689" ht="15.75" customHeight="1" s="63"/>
    <row r="690" ht="15.75" customHeight="1" s="63"/>
    <row r="691" ht="15.75" customHeight="1" s="63"/>
    <row r="692" ht="15.75" customHeight="1" s="63"/>
    <row r="693" ht="15.75" customHeight="1" s="63"/>
    <row r="694" ht="15.75" customHeight="1" s="63"/>
    <row r="695" ht="15.75" customHeight="1" s="63"/>
    <row r="696" ht="15.75" customHeight="1" s="63"/>
    <row r="697" ht="15.75" customHeight="1" s="63"/>
    <row r="698" ht="15.75" customHeight="1" s="63"/>
    <row r="699" ht="15.75" customHeight="1" s="63"/>
    <row r="700" ht="15.75" customHeight="1" s="63"/>
    <row r="701" ht="15.75" customHeight="1" s="63"/>
    <row r="702" ht="15.75" customHeight="1" s="63"/>
    <row r="703" ht="15.75" customHeight="1" s="63"/>
    <row r="704" ht="15.75" customHeight="1" s="63"/>
    <row r="705" ht="15.75" customHeight="1" s="63"/>
    <row r="706" ht="15.75" customHeight="1" s="63"/>
    <row r="707" ht="15.75" customHeight="1" s="63"/>
    <row r="708" ht="15.75" customHeight="1" s="63"/>
    <row r="709" ht="15.75" customHeight="1" s="63"/>
    <row r="710" ht="15.75" customHeight="1" s="63"/>
    <row r="711" ht="15.75" customHeight="1" s="63"/>
    <row r="712" ht="15.75" customHeight="1" s="63"/>
    <row r="713" ht="15.75" customHeight="1" s="63"/>
    <row r="714" ht="15.75" customHeight="1" s="63"/>
    <row r="715" ht="15.75" customHeight="1" s="63"/>
    <row r="716" ht="15.75" customHeight="1" s="63"/>
    <row r="717" ht="15.75" customHeight="1" s="63"/>
    <row r="718" ht="15.75" customHeight="1" s="63"/>
    <row r="719" ht="15.75" customHeight="1" s="63"/>
    <row r="720" ht="15.75" customHeight="1" s="63"/>
    <row r="721" ht="15.75" customHeight="1" s="63"/>
    <row r="722" ht="15.75" customHeight="1" s="63"/>
    <row r="723" ht="15.75" customHeight="1" s="63"/>
    <row r="724" ht="15.75" customHeight="1" s="63"/>
    <row r="725" ht="15.75" customHeight="1" s="63"/>
    <row r="726" ht="15.75" customHeight="1" s="63"/>
    <row r="727" ht="15.75" customHeight="1" s="63"/>
    <row r="728" ht="15.75" customHeight="1" s="63"/>
    <row r="729" ht="15.75" customHeight="1" s="63"/>
    <row r="730" ht="15.75" customHeight="1" s="63"/>
    <row r="731" ht="15.75" customHeight="1" s="63"/>
    <row r="732" ht="15.75" customHeight="1" s="63"/>
    <row r="733" ht="15.75" customHeight="1" s="63"/>
    <row r="734" ht="15.75" customHeight="1" s="63"/>
    <row r="735" ht="15.75" customHeight="1" s="63"/>
    <row r="736" ht="15.75" customHeight="1" s="63"/>
    <row r="737" ht="15.75" customHeight="1" s="63"/>
    <row r="738" ht="15.75" customHeight="1" s="63"/>
    <row r="739" ht="15.75" customHeight="1" s="63"/>
    <row r="740" ht="15.75" customHeight="1" s="63"/>
    <row r="741" ht="15.75" customHeight="1" s="63"/>
    <row r="742" ht="15.75" customHeight="1" s="63"/>
    <row r="743" ht="15.75" customHeight="1" s="63"/>
    <row r="744" ht="15.75" customHeight="1" s="63"/>
    <row r="745" ht="15.75" customHeight="1" s="63"/>
    <row r="746" ht="15.75" customHeight="1" s="63"/>
    <row r="747" ht="15.75" customHeight="1" s="63"/>
    <row r="748" ht="15.75" customHeight="1" s="63"/>
    <row r="749" ht="15.75" customHeight="1" s="63"/>
    <row r="750" ht="15.75" customHeight="1" s="63"/>
    <row r="751" ht="15.75" customHeight="1" s="63"/>
    <row r="752" ht="15.75" customHeight="1" s="63"/>
    <row r="753" ht="15.75" customHeight="1" s="63"/>
    <row r="754" ht="15.75" customHeight="1" s="63"/>
    <row r="755" ht="15.75" customHeight="1" s="63"/>
    <row r="756" ht="15.75" customHeight="1" s="63"/>
    <row r="757" ht="15.75" customHeight="1" s="63"/>
    <row r="758" ht="15.75" customHeight="1" s="63"/>
    <row r="759" ht="15.75" customHeight="1" s="63"/>
    <row r="760" ht="15.75" customHeight="1" s="63"/>
    <row r="761" ht="15.75" customHeight="1" s="63"/>
    <row r="762" ht="15.75" customHeight="1" s="63"/>
    <row r="763" ht="15.75" customHeight="1" s="63"/>
    <row r="764" ht="15.75" customHeight="1" s="63"/>
    <row r="765" ht="15.75" customHeight="1" s="63"/>
    <row r="766" ht="15.75" customHeight="1" s="63"/>
    <row r="767" ht="15.75" customHeight="1" s="63"/>
    <row r="768" ht="15.75" customHeight="1" s="63"/>
    <row r="769" ht="15.75" customHeight="1" s="63"/>
    <row r="770" ht="15.75" customHeight="1" s="63"/>
    <row r="771" ht="15.75" customHeight="1" s="63"/>
    <row r="772" ht="15.75" customHeight="1" s="63"/>
    <row r="773" ht="15.75" customHeight="1" s="63"/>
    <row r="774" ht="15.75" customHeight="1" s="63"/>
    <row r="775" ht="15.75" customHeight="1" s="63"/>
    <row r="776" ht="15.75" customHeight="1" s="63"/>
    <row r="777" ht="15.75" customHeight="1" s="63"/>
    <row r="778" ht="15.75" customHeight="1" s="63"/>
    <row r="779" ht="15.75" customHeight="1" s="63"/>
    <row r="780" ht="15.75" customHeight="1" s="63"/>
    <row r="781" ht="15.75" customHeight="1" s="63"/>
    <row r="782" ht="15.75" customHeight="1" s="63"/>
    <row r="783" ht="15.75" customHeight="1" s="63"/>
    <row r="784" ht="15.75" customHeight="1" s="63"/>
    <row r="785" ht="15.75" customHeight="1" s="63"/>
    <row r="786" ht="15.75" customHeight="1" s="63"/>
    <row r="787" ht="15.75" customHeight="1" s="63"/>
    <row r="788" ht="15.75" customHeight="1" s="63"/>
    <row r="789" ht="15.75" customHeight="1" s="63"/>
    <row r="790" ht="15.75" customHeight="1" s="63"/>
    <row r="791" ht="15.75" customHeight="1" s="63"/>
    <row r="792" ht="15.75" customHeight="1" s="63"/>
    <row r="793" ht="15.75" customHeight="1" s="63"/>
    <row r="794" ht="15.75" customHeight="1" s="63"/>
    <row r="795" ht="15.75" customHeight="1" s="63"/>
    <row r="796" ht="15.75" customHeight="1" s="63"/>
    <row r="797" ht="15.75" customHeight="1" s="63"/>
    <row r="798" ht="15.75" customHeight="1" s="63"/>
    <row r="799" ht="15.75" customHeight="1" s="63"/>
    <row r="800" ht="15.75" customHeight="1" s="63"/>
    <row r="801" ht="15.75" customHeight="1" s="63"/>
    <row r="802" ht="15.75" customHeight="1" s="63"/>
    <row r="803" ht="15.75" customHeight="1" s="63"/>
    <row r="804" ht="15.75" customHeight="1" s="63"/>
    <row r="805" ht="15.75" customHeight="1" s="63"/>
    <row r="806" ht="15.75" customHeight="1" s="63"/>
    <row r="807" ht="15.75" customHeight="1" s="63"/>
    <row r="808" ht="15.75" customHeight="1" s="63"/>
    <row r="809" ht="15.75" customHeight="1" s="63"/>
    <row r="810" ht="15.75" customHeight="1" s="63"/>
    <row r="811" ht="15.75" customHeight="1" s="63"/>
    <row r="812" ht="15.75" customHeight="1" s="63"/>
    <row r="813" ht="15.75" customHeight="1" s="63"/>
    <row r="814" ht="15.75" customHeight="1" s="63"/>
    <row r="815" ht="15.75" customHeight="1" s="63"/>
    <row r="816" ht="15.75" customHeight="1" s="63"/>
    <row r="817" ht="15.75" customHeight="1" s="63"/>
    <row r="818" ht="15.75" customHeight="1" s="63"/>
    <row r="819" ht="15.75" customHeight="1" s="63"/>
    <row r="820" ht="15.75" customHeight="1" s="63"/>
    <row r="821" ht="15.75" customHeight="1" s="63"/>
    <row r="822" ht="15.75" customHeight="1" s="63"/>
    <row r="823" ht="15.75" customHeight="1" s="63"/>
    <row r="824" ht="15.75" customHeight="1" s="63"/>
    <row r="825" ht="15.75" customHeight="1" s="63"/>
    <row r="826" ht="15.75" customHeight="1" s="63"/>
    <row r="827" ht="15.75" customHeight="1" s="63"/>
    <row r="828" ht="15.75" customHeight="1" s="63"/>
    <row r="829" ht="15.75" customHeight="1" s="63"/>
    <row r="830" ht="15.75" customHeight="1" s="63"/>
    <row r="831" ht="15.75" customHeight="1" s="63"/>
    <row r="832" ht="15.75" customHeight="1" s="63"/>
    <row r="833" ht="15.75" customHeight="1" s="63"/>
    <row r="834" ht="15.75" customHeight="1" s="63"/>
    <row r="835" ht="15.75" customHeight="1" s="63"/>
    <row r="836" ht="15.75" customHeight="1" s="63"/>
    <row r="837" ht="15.75" customHeight="1" s="63"/>
    <row r="838" ht="15.75" customHeight="1" s="63"/>
    <row r="839" ht="15.75" customHeight="1" s="63"/>
    <row r="840" ht="15.75" customHeight="1" s="63"/>
    <row r="841" ht="15.75" customHeight="1" s="63"/>
    <row r="842" ht="15.75" customHeight="1" s="63"/>
    <row r="843" ht="15.75" customHeight="1" s="63"/>
    <row r="844" ht="15.75" customHeight="1" s="63"/>
    <row r="845" ht="15.75" customHeight="1" s="63"/>
    <row r="846" ht="15.75" customHeight="1" s="63"/>
    <row r="847" ht="15.75" customHeight="1" s="63"/>
    <row r="848" ht="15.75" customHeight="1" s="63"/>
    <row r="849" ht="15.75" customHeight="1" s="63"/>
    <row r="850" ht="15.75" customHeight="1" s="63"/>
    <row r="851" ht="15.75" customHeight="1" s="63"/>
    <row r="852" ht="15.75" customHeight="1" s="63"/>
    <row r="853" ht="15.75" customHeight="1" s="63"/>
    <row r="854" ht="15.75" customHeight="1" s="63"/>
    <row r="855" ht="15.75" customHeight="1" s="63"/>
    <row r="856" ht="15.75" customHeight="1" s="63"/>
    <row r="857" ht="15.75" customHeight="1" s="63"/>
    <row r="858" ht="15.75" customHeight="1" s="63"/>
    <row r="859" ht="15.75" customHeight="1" s="63"/>
    <row r="860" ht="15.75" customHeight="1" s="63"/>
    <row r="861" ht="15.75" customHeight="1" s="63"/>
    <row r="862" ht="15.75" customHeight="1" s="63"/>
    <row r="863" ht="15.75" customHeight="1" s="63"/>
    <row r="864" ht="15.75" customHeight="1" s="63"/>
    <row r="865" ht="15.75" customHeight="1" s="63"/>
    <row r="866" ht="15.75" customHeight="1" s="63"/>
    <row r="867" ht="15.75" customHeight="1" s="63"/>
    <row r="868" ht="15.75" customHeight="1" s="63"/>
    <row r="869" ht="15.75" customHeight="1" s="63"/>
    <row r="870" ht="15.75" customHeight="1" s="63"/>
    <row r="871" ht="15.75" customHeight="1" s="63"/>
    <row r="872" ht="15.75" customHeight="1" s="63"/>
    <row r="873" ht="15.75" customHeight="1" s="63"/>
    <row r="874" ht="15.75" customHeight="1" s="63"/>
    <row r="875" ht="15.75" customHeight="1" s="63"/>
    <row r="876" ht="15.75" customHeight="1" s="63"/>
    <row r="877" ht="15.75" customHeight="1" s="63"/>
    <row r="878" ht="15.75" customHeight="1" s="63"/>
    <row r="879" ht="15.75" customHeight="1" s="63"/>
    <row r="880" ht="15.75" customHeight="1" s="63"/>
    <row r="881" ht="15.75" customHeight="1" s="63"/>
    <row r="882" ht="15.75" customHeight="1" s="63"/>
    <row r="883" ht="15.75" customHeight="1" s="63"/>
    <row r="884" ht="15.75" customHeight="1" s="63"/>
    <row r="885" ht="15.75" customHeight="1" s="63"/>
    <row r="886" ht="15.75" customHeight="1" s="63"/>
    <row r="887" ht="15.75" customHeight="1" s="63"/>
    <row r="888" ht="15.75" customHeight="1" s="63"/>
    <row r="889" ht="15.75" customHeight="1" s="63"/>
    <row r="890" ht="15.75" customHeight="1" s="63"/>
    <row r="891" ht="15.75" customHeight="1" s="63"/>
    <row r="892" ht="15.75" customHeight="1" s="63"/>
    <row r="893" ht="15.75" customHeight="1" s="63"/>
    <row r="894" ht="15.75" customHeight="1" s="63"/>
    <row r="895" ht="15.75" customHeight="1" s="63"/>
    <row r="896" ht="15.75" customHeight="1" s="63"/>
    <row r="897" ht="15.75" customHeight="1" s="63"/>
    <row r="898" ht="15.75" customHeight="1" s="63"/>
    <row r="899" ht="15.75" customHeight="1" s="63"/>
    <row r="900" ht="15.75" customHeight="1" s="63"/>
    <row r="901" ht="15.75" customHeight="1" s="63"/>
    <row r="902" ht="15.75" customHeight="1" s="63"/>
    <row r="903" ht="15.75" customHeight="1" s="63"/>
    <row r="904" ht="15.75" customHeight="1" s="63"/>
    <row r="905" ht="15.75" customHeight="1" s="63"/>
    <row r="906" ht="15.75" customHeight="1" s="63"/>
    <row r="907" ht="15.75" customHeight="1" s="63"/>
    <row r="908" ht="15.75" customHeight="1" s="63"/>
    <row r="909" ht="15.75" customHeight="1" s="63"/>
    <row r="910" ht="15.75" customHeight="1" s="63"/>
    <row r="911" ht="15.75" customHeight="1" s="63"/>
    <row r="912" ht="15.75" customHeight="1" s="63"/>
    <row r="913" ht="15.75" customHeight="1" s="63"/>
    <row r="914" ht="15.75" customHeight="1" s="63"/>
    <row r="915" ht="15.75" customHeight="1" s="63"/>
    <row r="916" ht="15.75" customHeight="1" s="63"/>
    <row r="917" ht="15.75" customHeight="1" s="63"/>
    <row r="918" ht="15.75" customHeight="1" s="63"/>
    <row r="919" ht="15.75" customHeight="1" s="63"/>
    <row r="920" ht="15.75" customHeight="1" s="63"/>
    <row r="921" ht="15.75" customHeight="1" s="63"/>
    <row r="922" ht="15.75" customHeight="1" s="63"/>
    <row r="923" ht="15.75" customHeight="1" s="63"/>
    <row r="924" ht="15.75" customHeight="1" s="63"/>
    <row r="925" ht="15.75" customHeight="1" s="63"/>
    <row r="926" ht="15.75" customHeight="1" s="63"/>
    <row r="927" ht="15.75" customHeight="1" s="63"/>
    <row r="928" ht="15.75" customHeight="1" s="63"/>
    <row r="929" ht="15.75" customHeight="1" s="63"/>
    <row r="930" ht="15.75" customHeight="1" s="63"/>
    <row r="931" ht="15.75" customHeight="1" s="63"/>
    <row r="932" ht="15.75" customHeight="1" s="63"/>
    <row r="933" ht="15.75" customHeight="1" s="63"/>
    <row r="934" ht="15.75" customHeight="1" s="63"/>
    <row r="935" ht="15.75" customHeight="1" s="63"/>
    <row r="936" ht="15.75" customHeight="1" s="63"/>
    <row r="937" ht="15.75" customHeight="1" s="63"/>
    <row r="938" ht="15.75" customHeight="1" s="63"/>
    <row r="939" ht="15.75" customHeight="1" s="63"/>
    <row r="940" ht="15.75" customHeight="1" s="63"/>
    <row r="941" ht="15.75" customHeight="1" s="63"/>
    <row r="942" ht="15.75" customHeight="1" s="63"/>
    <row r="943" ht="15.75" customHeight="1" s="63"/>
    <row r="944" ht="15.75" customHeight="1" s="63"/>
    <row r="945" ht="15.75" customHeight="1" s="63"/>
    <row r="946" ht="15.75" customHeight="1" s="63"/>
    <row r="947" ht="15.75" customHeight="1" s="63"/>
    <row r="948" ht="15.75" customHeight="1" s="63"/>
    <row r="949" ht="15.75" customHeight="1" s="63"/>
    <row r="950" ht="15.75" customHeight="1" s="63"/>
    <row r="951" ht="15.75" customHeight="1" s="63"/>
    <row r="952" ht="15.75" customHeight="1" s="63"/>
    <row r="953" ht="15.75" customHeight="1" s="63"/>
    <row r="954" ht="15.75" customHeight="1" s="63"/>
    <row r="955" ht="15.75" customHeight="1" s="63"/>
    <row r="956" ht="15.75" customHeight="1" s="63"/>
    <row r="957" ht="15.75" customHeight="1" s="63"/>
    <row r="958" ht="15.75" customHeight="1" s="63"/>
    <row r="959" ht="15.75" customHeight="1" s="63"/>
    <row r="960" ht="15.75" customHeight="1" s="63"/>
    <row r="961" ht="15.75" customHeight="1" s="63"/>
    <row r="962" ht="15.75" customHeight="1" s="63"/>
    <row r="963" ht="15.75" customHeight="1" s="63"/>
    <row r="964" ht="15.75" customHeight="1" s="63"/>
    <row r="965" ht="15.75" customHeight="1" s="63"/>
    <row r="966" ht="15.75" customHeight="1" s="63"/>
    <row r="967" ht="15.75" customHeight="1" s="63"/>
    <row r="968" ht="15.75" customHeight="1" s="63"/>
    <row r="969" ht="15.75" customHeight="1" s="63"/>
    <row r="970" ht="15.75" customHeight="1" s="63"/>
    <row r="971" ht="15.75" customHeight="1" s="63"/>
    <row r="972" ht="15.75" customHeight="1" s="63"/>
    <row r="973" ht="15.75" customHeight="1" s="63"/>
    <row r="974" ht="15.75" customHeight="1" s="63"/>
    <row r="975" ht="15.75" customHeight="1" s="63"/>
    <row r="976" ht="15.75" customHeight="1" s="63"/>
    <row r="977" ht="15.75" customHeight="1" s="63"/>
    <row r="978" ht="15.75" customHeight="1" s="63"/>
    <row r="979" ht="15.75" customHeight="1" s="63"/>
    <row r="980" ht="15.75" customHeight="1" s="63"/>
    <row r="981" ht="15.75" customHeight="1" s="63"/>
    <row r="982" ht="15.75" customHeight="1" s="63"/>
    <row r="983" ht="15.75" customHeight="1" s="63"/>
    <row r="984" ht="15.75" customHeight="1" s="63"/>
    <row r="985" ht="15.75" customHeight="1" s="63"/>
    <row r="986" ht="15.75" customHeight="1" s="63"/>
    <row r="987" ht="15.75" customHeight="1" s="63"/>
    <row r="988" ht="15.75" customHeight="1" s="63"/>
    <row r="989" ht="15.75" customHeight="1" s="63"/>
    <row r="990" ht="15.75" customHeight="1" s="63"/>
    <row r="991" ht="15.75" customHeight="1" s="63"/>
    <row r="992" ht="15.75" customHeight="1" s="63"/>
    <row r="993" ht="15.75" customHeight="1" s="63"/>
    <row r="994" ht="15.75" customHeight="1" s="63"/>
    <row r="995" ht="15.75" customHeight="1" s="63"/>
    <row r="996" ht="15.75" customHeight="1" s="63"/>
    <row r="997" ht="15.75" customHeight="1" s="63"/>
    <row r="998" ht="15.75" customHeight="1" s="63"/>
    <row r="999" ht="15.75" customHeight="1" s="63"/>
    <row r="1000" ht="15.75" customHeight="1" s="63"/>
  </sheetData>
  <mergeCells count="2">
    <mergeCell ref="A2:G2"/>
    <mergeCell ref="A1:G1"/>
  </mergeCells>
  <dataValidations count="3">
    <dataValidation sqref="F4:F503" showDropDown="0" showInputMessage="0" showErrorMessage="0" allowBlank="1" type="list">
      <formula1>"Pursued Treatment,Tested Not Treated,Other"</formula1>
    </dataValidation>
    <dataValidation sqref="C4:C503" showDropDown="0" showInputMessage="0" showErrorMessage="0" allowBlank="1" type="list">
      <formula1>$I$1:$I$5</formula1>
    </dataValidation>
    <dataValidation sqref="D4:E503" showDropDown="0" showInputMessage="0" showErrorMessage="0" allowBlank="1" type="list">
      <formula1>"Yes,No"</formula1>
    </dataValidation>
  </dataValidations>
  <pageMargins left="0.75" right="0.75" top="1" bottom="1" header="0" footer="0"/>
  <pageSetup orientation="portrait" paperSize="9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7" topLeftCell="A8" activePane="bottomLeft" state="frozen"/>
      <selection pane="bottomLeft" activeCell="B9" sqref="B9"/>
    </sheetView>
  </sheetViews>
  <sheetFormatPr baseColWidth="8" defaultColWidth="14.43" defaultRowHeight="15" customHeight="1"/>
  <cols>
    <col width="30" customWidth="1" style="63" min="1" max="1"/>
    <col width="18" customWidth="1" style="63" min="2" max="3"/>
    <col width="20" customWidth="1" style="63" min="4" max="4"/>
    <col width="14" customWidth="1" style="63" min="5" max="8"/>
    <col width="16" customWidth="1" style="63" min="9" max="9"/>
    <col width="8.710000000000001" customWidth="1" style="63" min="10" max="26"/>
  </cols>
  <sheetData>
    <row r="1" ht="39.75" customHeight="1" s="63">
      <c r="A1" s="68" t="inlineStr">
        <is>
          <t>IMMERSIVE ENGAGE DEMO  |  Practice Impact Dashboard</t>
        </is>
      </c>
      <c r="B1" s="65" t="n"/>
      <c r="C1" s="65" t="n"/>
      <c r="D1" s="65" t="n"/>
      <c r="E1" s="66" t="n"/>
    </row>
    <row r="2" ht="25.5" customHeight="1" s="63">
      <c r="A2" s="69" t="inlineStr">
        <is>
          <t>BASELINE  (Pre-Immersive Averages)</t>
        </is>
      </c>
      <c r="B2" s="65" t="n"/>
      <c r="C2" s="65" t="n"/>
      <c r="D2" s="65" t="n"/>
      <c r="E2" s="66" t="n"/>
    </row>
    <row r="3" ht="15" customHeight="1" s="63">
      <c r="A3" s="7" t="inlineStr">
        <is>
          <t>Metric</t>
        </is>
      </c>
      <c r="B3" s="7" t="inlineStr">
        <is>
          <t>Your Baseline</t>
        </is>
      </c>
      <c r="C3" s="7" t="inlineStr">
        <is>
          <t>Notes</t>
        </is>
      </c>
      <c r="D3" s="65" t="n"/>
      <c r="E3" s="66" t="n"/>
    </row>
    <row r="4" ht="15" customHeight="1" s="63">
      <c r="A4" s="29" t="inlineStr">
        <is>
          <t>Avg Monthly Candidates</t>
        </is>
      </c>
      <c r="B4" s="30" t="n">
        <v>20</v>
      </c>
      <c r="C4" s="67" t="inlineStr">
        <is>
          <t>Avg # of patient consultations per month</t>
        </is>
      </c>
      <c r="D4" s="65" t="n"/>
      <c r="E4" s="65" t="n"/>
    </row>
    <row r="5" ht="15" customHeight="1" s="63">
      <c r="A5" s="29" t="inlineStr">
        <is>
          <t>Avg Acceptance Rate (%)</t>
        </is>
      </c>
      <c r="B5" s="31" t="n">
        <v>0.5</v>
      </c>
      <c r="C5" s="67" t="inlineStr">
        <is>
          <t>% of candidates who pursued treatment</t>
        </is>
      </c>
      <c r="D5" s="65" t="n"/>
      <c r="E5" s="65" t="n"/>
    </row>
    <row r="6" ht="15" customHeight="1" s="63">
      <c r="A6" s="29" t="inlineStr">
        <is>
          <t>Avg Treatment Value ($)</t>
        </is>
      </c>
      <c r="B6" s="32" t="n">
        <v>5000</v>
      </c>
      <c r="C6" s="67" t="inlineStr">
        <is>
          <t>Average revenue per treatment</t>
        </is>
      </c>
      <c r="D6" s="65" t="n"/>
      <c r="E6" s="65" t="n"/>
    </row>
    <row r="7" ht="7.5" customHeight="1" s="63"/>
    <row r="8" ht="25.5" customHeight="1" s="63">
      <c r="A8" s="69" t="inlineStr">
        <is>
          <t>CURRENT MONTH SNAPSHOT</t>
        </is>
      </c>
      <c r="B8" s="65" t="n"/>
      <c r="C8" s="65" t="n"/>
      <c r="D8" s="65" t="n"/>
      <c r="E8" s="66" t="n"/>
    </row>
    <row r="9" ht="15" customHeight="1" s="63">
      <c r="A9" s="29" t="inlineStr">
        <is>
          <t>Select Month:</t>
        </is>
      </c>
      <c r="B9" s="33" t="inlineStr">
        <is>
          <t>Jan</t>
        </is>
      </c>
      <c r="C9" s="67" t="inlineStr">
        <is>
          <t>Choose the month you want to review from the dropdown.</t>
        </is>
      </c>
      <c r="D9" s="65" t="n"/>
      <c r="E9" s="65" t="n"/>
    </row>
    <row r="10">
      <c r="A10" s="7" t="inlineStr">
        <is>
          <t>Metric</t>
        </is>
      </c>
      <c r="B10" s="7" t="inlineStr">
        <is>
          <t>This Month</t>
        </is>
      </c>
      <c r="C10" s="7" t="inlineStr">
        <is>
          <t>Baseline</t>
        </is>
      </c>
      <c r="D10" s="7" t="inlineStr">
        <is>
          <t>vs. Baseline</t>
        </is>
      </c>
      <c r="E10" s="34" t="n"/>
    </row>
    <row r="11">
      <c r="A11" s="35" t="inlineStr">
        <is>
          <t>Total Candidates</t>
        </is>
      </c>
      <c r="B11" s="36">
        <f t="array" ref="B11">SUMPRODUCT((MONTH(Log!$A$4:$A$503)=MATCH(B9,{"Jan","Feb","Mar","Apr","May","Jun","Jul","Aug","Sep","Oct","Nov","Dec"},0))*(ISNUMBER(Log!$A$4:$A$503)))</f>
        <v/>
      </c>
      <c r="C11" s="37">
        <f>B4</f>
        <v/>
      </c>
      <c r="D11" s="38" t="n"/>
      <c r="E11" s="38" t="n"/>
    </row>
    <row r="12">
      <c r="A12" s="39" t="inlineStr">
        <is>
          <t>Acceptance Rate (All)</t>
        </is>
      </c>
      <c r="B12" s="40">
        <f t="array" ref="B12">IFERROR(SUMPRODUCT((MONTH(Log!$A$4:$A$503)=MATCH(B9,{"Jan","Feb","Mar","Apr","May","Jun","Jul","Aug","Sep","Oct","Nov","Dec"},0))*(ISNUMBER(Log!$A$4:$A$503))*(Log!$F$4:$F$503="Pursued Treatment"))/SUMPRODUCT((MONTH(Log!$A$4:$A$503)=MATCH(B9,{"Jan","Feb","Mar","Apr","May","Jun","Jul","Aug","Sep","Oct","Nov","Dec"},0))*(ISNUMBER(Log!$A$4:$A$503))),0)</f>
        <v/>
      </c>
      <c r="C12" s="41">
        <f>B5</f>
        <v/>
      </c>
      <c r="D12" s="42">
        <f t="array" ref="D12">IFERROR(SUMPRODUCT((MONTH(Log!$A$4:$A$503)=MATCH(B9,{"Jan","Feb","Mar","Apr","May","Jun","Jul","Aug","Sep","Oct","Nov","Dec"},0))*(ISNUMBER(Log!$A$4:$A$503))*(Log!$F$4:$F$503="Pursued Treatment"))/SUMPRODUCT((MONTH(Log!$A$4:$A$503)=MATCH(B9,{"Jan","Feb","Mar","Apr","May","Jun","Jul","Aug","Sep","Oct","Nov","Dec"},0))*(ISNUMBER(Log!$A$4:$A$503))),0)-B5</f>
        <v/>
      </c>
      <c r="E12" s="43" t="n"/>
    </row>
    <row r="13">
      <c r="A13" s="35" t="inlineStr">
        <is>
          <t>Acceptance WITH Demo</t>
        </is>
      </c>
      <c r="B13" s="44">
        <f t="array" ref="B13">IFERROR(SUMPRODUCT((MONTH(Log!$A$4:$A$503)=MATCH(B9,{"Jan","Feb","Mar","Apr","May","Jun","Jul","Aug","Sep","Oct","Nov","Dec"},0))*(ISNUMBER(Log!$A$4:$A$503))*(Log!$E$4:$E$503="Yes")*(Log!$F$4:$F$503="Pursued Treatment"))/SUMPRODUCT((MONTH(Log!$A$4:$A$503)=MATCH(B9,{"Jan","Feb","Mar","Apr","May","Jun","Jul","Aug","Sep","Oct","Nov","Dec"},0))*(ISNUMBER(Log!$A$4:$A$503))*(Log!$E$4:$E$503="Yes")),0)</f>
        <v/>
      </c>
      <c r="C13" s="45" t="inlineStr">
        <is>
          <t>—</t>
        </is>
      </c>
      <c r="D13" s="38" t="n"/>
      <c r="E13" s="38" t="n"/>
    </row>
    <row r="14">
      <c r="A14" s="39" t="inlineStr">
        <is>
          <t>Acceptance WITHOUT Demo</t>
        </is>
      </c>
      <c r="B14" s="40">
        <f t="array" ref="B14">IFERROR(SUMPRODUCT((MONTH(Log!$A$4:$A$503)=MATCH(B9,{"Jan","Feb","Mar","Apr","May","Jun","Jul","Aug","Sep","Oct","Nov","Dec"},0))*(ISNUMBER(Log!$A$4:$A$503))*(Log!$E$4:$E$503="No")*(Log!$F$4:$F$503="Pursued Treatment"))/SUMPRODUCT((MONTH(Log!$A$4:$A$503)=MATCH(B9,{"Jan","Feb","Mar","Apr","May","Jun","Jul","Aug","Sep","Oct","Nov","Dec"},0))*(ISNUMBER(Log!$A$4:$A$503))*(Log!$E$4:$E$503="No")),0)</f>
        <v/>
      </c>
      <c r="C14" s="46" t="inlineStr">
        <is>
          <t>—</t>
        </is>
      </c>
      <c r="D14" s="43" t="n"/>
      <c r="E14" s="43" t="n"/>
    </row>
    <row r="15">
      <c r="A15" s="35" t="inlineStr">
        <is>
          <t>Demo Acceptance Lift</t>
        </is>
      </c>
      <c r="B15" s="44">
        <f t="array" ref="B15">IFERROR(SUMPRODUCT((MONTH(Log!$A$4:$A$503)=MATCH(B9,{"Jan","Feb","Mar","Apr","May","Jun","Jul","Aug","Sep","Oct","Nov","Dec"},0))*(ISNUMBER(Log!$A$4:$A$503))*(Log!$E$4:$E$503="Yes")*(Log!$F$4:$F$503="Pursued Treatment"))/SUMPRODUCT((MONTH(Log!$A$4:$A$503)=MATCH(B9,{"Jan","Feb","Mar","Apr","May","Jun","Jul","Aug","Sep","Oct","Nov","Dec"},0))*(ISNUMBER(Log!$A$4:$A$503))*(Log!$E$4:$E$503="Yes"))-SUMPRODUCT((MONTH(Log!$A$4:$A$503)=MATCH(B9,{"Jan","Feb","Mar","Apr","May","Jun","Jul","Aug","Sep","Oct","Nov","Dec"},0))*(ISNUMBER(Log!$A$4:$A$503))*(Log!$E$4:$E$503="No")*(Log!$F$4:$F$503="Pursued Treatment"))/SUMPRODUCT((MONTH(Log!$A$4:$A$503)=MATCH(B9,{"Jan","Feb","Mar","Apr","May","Jun","Jul","Aug","Sep","Oct","Nov","Dec"},0))*(ISNUMBER(Log!$A$4:$A$503))*(Log!$E$4:$E$503="No")),0)</f>
        <v/>
      </c>
      <c r="C15" s="45" t="inlineStr">
        <is>
          <t>—</t>
        </is>
      </c>
      <c r="D15" s="38" t="n"/>
      <c r="E15" s="38" t="n"/>
    </row>
    <row r="16">
      <c r="A16" s="39" t="inlineStr">
        <is>
          <t>Demo Utilization Rate</t>
        </is>
      </c>
      <c r="B16" s="40">
        <f t="array" ref="B16">IFERROR(SUMPRODUCT((MONTH(Log!$A$4:$A$503)=MATCH(B9,{"Jan","Feb","Mar","Apr","May","Jun","Jul","Aug","Sep","Oct","Nov","Dec"},0))*(ISNUMBER(Log!$A$4:$A$503))*(Log!$E$4:$E$503="Yes"))/SUMPRODUCT((MONTH(Log!$A$4:$A$503)=MATCH(B9,{"Jan","Feb","Mar","Apr","May","Jun","Jul","Aug","Sep","Oct","Nov","Dec"},0))*(ISNUMBER(Log!$A$4:$A$503))),0)</f>
        <v/>
      </c>
      <c r="C16" s="46" t="inlineStr">
        <is>
          <t>—</t>
        </is>
      </c>
      <c r="D16" s="43" t="n"/>
      <c r="E16" s="43" t="n"/>
    </row>
    <row r="17">
      <c r="A17" s="35" t="inlineStr">
        <is>
          <t>Total Revenue</t>
        </is>
      </c>
      <c r="B17" s="47">
        <f t="array" ref="B17">SUMPRODUCT((MONTH(Log!$A$4:$A$503)=MATCH(B9,{"Jan","Feb","Mar","Apr","May","Jun","Jul","Aug","Sep","Oct","Nov","Dec"},0))*(ISNUMBER(Log!$A$4:$A$503))*(Log!$G$4:$G$503))</f>
        <v/>
      </c>
      <c r="C17" s="48">
        <f>B4*B5*B6</f>
        <v/>
      </c>
      <c r="D17" s="49">
        <f t="array" ref="D17">SUMPRODUCT((MONTH(Log!$A$4:$A$503)=MATCH(B9,{"Jan","Feb","Mar","Apr","May","Jun","Jul","Aug","Sep","Oct","Nov","Dec"},0))*(ISNUMBER(Log!$A$4:$A$503))*(Log!$G$4:$G$503))-(B4*B5*B6)</f>
        <v/>
      </c>
      <c r="E17" s="38" t="n"/>
    </row>
    <row r="18">
      <c r="A18" s="39" t="inlineStr">
        <is>
          <t>Est. Revenue Lift vs. Baseline</t>
        </is>
      </c>
      <c r="B18" s="50">
        <f t="array" ref="B18">IFERROR(SUMPRODUCT((MONTH(Log!$A$4:$A$503)=MATCH(B9,{"Jan","Feb","Mar","Apr","May","Jun","Jul","Aug","Sep","Oct","Nov","Dec"},0))*(ISNUMBER(Log!$A$4:$A$503))*(Log!$G$4:$G$503))-(SUMPRODUCT((MONTH(Log!$A$4:$A$503)=MATCH(B9,{"Jan","Feb","Mar","Apr","May","Jun","Jul","Aug","Sep","Oct","Nov","Dec"},0))*(ISNUMBER(Log!$A$4:$A$503)))*B5*B6),0)</f>
        <v/>
      </c>
      <c r="C18" s="46" t="inlineStr">
        <is>
          <t>—</t>
        </is>
      </c>
      <c r="D18" s="43" t="n"/>
      <c r="E18" s="43" t="n"/>
    </row>
    <row r="19">
      <c r="A19" s="35" t="inlineStr">
        <is>
          <t>Avg Treatment Value</t>
        </is>
      </c>
      <c r="B19" s="47">
        <f t="array" ref="B19">IFERROR(SUMPRODUCT((MONTH(Log!$A$4:$A$503)=MATCH(B9,{"Jan","Feb","Mar","Apr","May","Jun","Jul","Aug","Sep","Oct","Nov","Dec"},0))*(ISNUMBER(Log!$A$4:$A$503))*(Log!$G$4:$G$503))/SUMPRODUCT((MONTH(Log!$A$4:$A$503)=MATCH(B9,{"Jan","Feb","Mar","Apr","May","Jun","Jul","Aug","Sep","Oct","Nov","Dec"},0))*(ISNUMBER(Log!$A$4:$A$503))*(Log!$F$4:$F$503="Pursued Treatment")),0)</f>
        <v/>
      </c>
      <c r="C19" s="48">
        <f>B6</f>
        <v/>
      </c>
      <c r="D19" s="49">
        <f t="array" ref="D19">IFERROR(SUMPRODUCT((MONTH(Log!$A$4:$A$503)=MATCH(B9,{"Jan","Feb","Mar","Apr","May","Jun","Jul","Aug","Sep","Oct","Nov","Dec"},0))*(ISNUMBER(Log!$A$4:$A$503))*(Log!$G$4:$G$503))/SUMPRODUCT((MONTH(Log!$A$4:$A$503)=MATCH(B9,{"Jan","Feb","Mar","Apr","May","Jun","Jul","Aug","Sep","Oct","Nov","Dec"},0))*(ISNUMBER(Log!$A$4:$A$503))*(Log!$F$4:$F$503="Pursued Treatment")),0)-B6</f>
        <v/>
      </c>
      <c r="E19" s="38" t="n"/>
    </row>
    <row r="20">
      <c r="A20" s="39" t="inlineStr">
        <is>
          <t>Companion Attendance Rate</t>
        </is>
      </c>
      <c r="B20" s="40">
        <f t="array" ref="B20">IFERROR(SUMPRODUCT((MONTH(Log!$A$4:$A$503)=MATCH(B9,{"Jan","Feb","Mar","Apr","May","Jun","Jul","Aug","Sep","Oct","Nov","Dec"},0))*(ISNUMBER(Log!$A$4:$A$503))*(Log!$D$4:$D$503="Yes"))/SUMPRODUCT((MONTH(Log!$A$4:$A$503)=MATCH(B9,{"Jan","Feb","Mar","Apr","May","Jun","Jul","Aug","Sep","Oct","Nov","Dec"},0))*(ISNUMBER(Log!$A$4:$A$503))),0)</f>
        <v/>
      </c>
      <c r="C20" s="46" t="inlineStr">
        <is>
          <t>—</t>
        </is>
      </c>
      <c r="D20" s="43" t="n"/>
      <c r="E20" s="43" t="n"/>
    </row>
    <row r="21" ht="15.75" customHeight="1" s="63"/>
    <row r="22" ht="9.75" customHeight="1" s="63"/>
    <row r="23" ht="25.5" customHeight="1" s="63">
      <c r="A23" s="69" t="inlineStr">
        <is>
          <t>MONTH-BY-MONTH TREND</t>
        </is>
      </c>
      <c r="B23" s="65" t="n"/>
      <c r="C23" s="65" t="n"/>
      <c r="D23" s="65" t="n"/>
      <c r="E23" s="66" t="n"/>
    </row>
    <row r="24" ht="31.5" customHeight="1" s="63">
      <c r="A24" s="52" t="inlineStr">
        <is>
          <t>Month</t>
        </is>
      </c>
      <c r="B24" s="52" t="inlineStr">
        <is>
          <t>Candidates</t>
        </is>
      </c>
      <c r="C24" s="52" t="inlineStr">
        <is>
          <t>Acceptance
(All)</t>
        </is>
      </c>
      <c r="D24" s="52" t="inlineStr">
        <is>
          <t>Acc. w/
Demo</t>
        </is>
      </c>
      <c r="E24" s="52" t="inlineStr">
        <is>
          <t>Acc. w/o
Demo</t>
        </is>
      </c>
      <c r="F24" s="52" t="inlineStr">
        <is>
          <t>Lift</t>
        </is>
      </c>
      <c r="G24" s="52" t="inlineStr">
        <is>
          <t>Demo
Util %</t>
        </is>
      </c>
      <c r="H24" s="52" t="inlineStr">
        <is>
          <t>Revenue</t>
        </is>
      </c>
      <c r="I24" s="52" t="inlineStr">
        <is>
          <t>Rev. Lift
vs. Baseline</t>
        </is>
      </c>
    </row>
    <row r="25" ht="15.75" customHeight="1" s="63">
      <c r="A25" s="35" t="inlineStr">
        <is>
          <t>Jan</t>
        </is>
      </c>
      <c r="B25" s="53">
        <f>SUMPRODUCT((MONTH(Log!$A$4:$A$503)=1)*(ISNUMBER(Log!$A$4:$A$503)))</f>
        <v/>
      </c>
      <c r="C25" s="54">
        <f>IFERROR(SUMPRODUCT((MONTH(Log!$A$4:$A$503)=1)*(ISNUMBER(Log!$A$4:$A$503))*(Log!$F$4:$F$503="Pursued Treatment"))/SUMPRODUCT((MONTH(Log!$A$4:$A$503)=1)*(ISNUMBER(Log!$A$4:$A$503))),"-")</f>
        <v/>
      </c>
      <c r="D25" s="54">
        <f>IFERROR(SUMPRODUCT((MONTH(Log!$A$4:$A$503)=1)*(ISNUMBER(Log!$A$4:$A$503))*(Log!$E$4:$E$503="Yes")*(Log!$F$4:$F$503="Pursued Treatment"))/SUMPRODUCT((MONTH(Log!$A$4:$A$503)=1)*(ISNUMBER(Log!$A$4:$A$503))*(Log!$E$4:$E$503="Yes")),"-")</f>
        <v/>
      </c>
      <c r="E25" s="54">
        <f>IFERROR(SUMPRODUCT((MONTH(Log!$A$4:$A$503)=1)*(ISNUMBER(Log!$A$4:$A$503))*(Log!$E$4:$E$503="No")*(Log!$F$4:$F$503="Pursued Treatment"))/SUMPRODUCT((MONTH(Log!$A$4:$A$503)=1)*(ISNUMBER(Log!$A$4:$A$503))*(Log!$E$4:$E$503="No")),"-")</f>
        <v/>
      </c>
      <c r="F25" s="54">
        <f>IFERROR(SUMPRODUCT((MONTH(Log!$A$4:$A$503)=1)*(ISNUMBER(Log!$A$4:$A$503))*(Log!$E$4:$E$503="Yes")*(Log!$F$4:$F$503="Pursued Treatment"))/SUMPRODUCT((MONTH(Log!$A$4:$A$503)=1)*(ISNUMBER(Log!$A$4:$A$503))*(Log!$E$4:$E$503="Yes"))-SUMPRODUCT((MONTH(Log!$A$4:$A$503)=1)*(ISNUMBER(Log!$A$4:$A$503))*(Log!$E$4:$E$503="No")*(Log!$F$4:$F$503="Pursued Treatment"))/SUMPRODUCT((MONTH(Log!$A$4:$A$503)=1)*(ISNUMBER(Log!$A$4:$A$503))*(Log!$E$4:$E$503="No")),"-")</f>
        <v/>
      </c>
      <c r="G25" s="54">
        <f>IFERROR(SUMPRODUCT((MONTH(Log!$A$4:$A$503)=1)*(ISNUMBER(Log!$A$4:$A$503))*(Log!$E$4:$E$503="Yes"))/SUMPRODUCT((MONTH(Log!$A$4:$A$503)=1)*(ISNUMBER(Log!$A$4:$A$503))),"-")</f>
        <v/>
      </c>
      <c r="H25" s="55">
        <f>SUMPRODUCT((MONTH(Log!$A$4:$A$503)=1)*(ISNUMBER(Log!$A$4:$A$503))*(Log!$G$4:$G$503))</f>
        <v/>
      </c>
      <c r="I25" s="55">
        <f>IFERROR(SUMPRODUCT((MONTH(Log!$A$4:$A$503)=1)*(ISNUMBER(Log!$A$4:$A$503))*(Log!$G$4:$G$503))-(SUMPRODUCT((MONTH(Log!$A$4:$A$503)=1)*(ISNUMBER(Log!$A$4:$A$503)))*B5*B6),"-")</f>
        <v/>
      </c>
    </row>
    <row r="26" ht="15.75" customHeight="1" s="63">
      <c r="A26" s="39" t="inlineStr">
        <is>
          <t>Feb</t>
        </is>
      </c>
      <c r="B26" s="56">
        <f>SUMPRODUCT((MONTH(Log!$A$4:$A$503)=2)*(ISNUMBER(Log!$A$4:$A$503)))</f>
        <v/>
      </c>
      <c r="C26" s="57">
        <f>IFERROR(SUMPRODUCT((MONTH(Log!$A$4:$A$503)=2)*(ISNUMBER(Log!$A$4:$A$503))*(Log!$F$4:$F$503="Pursued Treatment"))/SUMPRODUCT((MONTH(Log!$A$4:$A$503)=2)*(ISNUMBER(Log!$A$4:$A$503))),"-")</f>
        <v/>
      </c>
      <c r="D26" s="57">
        <f>IFERROR(SUMPRODUCT((MONTH(Log!$A$4:$A$503)=2)*(ISNUMBER(Log!$A$4:$A$503))*(Log!$E$4:$E$503="Yes")*(Log!$F$4:$F$503="Pursued Treatment"))/SUMPRODUCT((MONTH(Log!$A$4:$A$503)=2)*(ISNUMBER(Log!$A$4:$A$503))*(Log!$E$4:$E$503="Yes")),"-")</f>
        <v/>
      </c>
      <c r="E26" s="57">
        <f>IFERROR(SUMPRODUCT((MONTH(Log!$A$4:$A$503)=2)*(ISNUMBER(Log!$A$4:$A$503))*(Log!$E$4:$E$503="No")*(Log!$F$4:$F$503="Pursued Treatment"))/SUMPRODUCT((MONTH(Log!$A$4:$A$503)=2)*(ISNUMBER(Log!$A$4:$A$503))*(Log!$E$4:$E$503="No")),"-")</f>
        <v/>
      </c>
      <c r="F26" s="57">
        <f>IFERROR(SUMPRODUCT((MONTH(Log!$A$4:$A$503)=2)*(ISNUMBER(Log!$A$4:$A$503))*(Log!$E$4:$E$503="Yes")*(Log!$F$4:$F$503="Pursued Treatment"))/SUMPRODUCT((MONTH(Log!$A$4:$A$503)=2)*(ISNUMBER(Log!$A$4:$A$503))*(Log!$E$4:$E$503="Yes"))-SUMPRODUCT((MONTH(Log!$A$4:$A$503)=2)*(ISNUMBER(Log!$A$4:$A$503))*(Log!$E$4:$E$503="No")*(Log!$F$4:$F$503="Pursued Treatment"))/SUMPRODUCT((MONTH(Log!$A$4:$A$503)=2)*(ISNUMBER(Log!$A$4:$A$503))*(Log!$E$4:$E$503="No")),"-")</f>
        <v/>
      </c>
      <c r="G26" s="57">
        <f>IFERROR(SUMPRODUCT((MONTH(Log!$A$4:$A$503)=2)*(ISNUMBER(Log!$A$4:$A$503))*(Log!$E$4:$E$503="Yes"))/SUMPRODUCT((MONTH(Log!$A$4:$A$503)=2)*(ISNUMBER(Log!$A$4:$A$503))),"-")</f>
        <v/>
      </c>
      <c r="H26" s="18">
        <f>SUMPRODUCT((MONTH(Log!$A$4:$A$503)=2)*(ISNUMBER(Log!$A$4:$A$503))*(Log!$G$4:$G$503))</f>
        <v/>
      </c>
      <c r="I26" s="18">
        <f>IFERROR(SUMPRODUCT((MONTH(Log!$A$4:$A$503)=2)*(ISNUMBER(Log!$A$4:$A$503))*(Log!$G$4:$G$503))-(SUMPRODUCT((MONTH(Log!$A$4:$A$503)=2)*(ISNUMBER(Log!$A$4:$A$503)))*B5*B6),"-")</f>
        <v/>
      </c>
    </row>
    <row r="27" ht="15.75" customHeight="1" s="63">
      <c r="A27" s="35" t="inlineStr">
        <is>
          <t>Mar</t>
        </is>
      </c>
      <c r="B27" s="53">
        <f>SUMPRODUCT((MONTH(Log!$A$4:$A$503)=3)*(ISNUMBER(Log!$A$4:$A$503)))</f>
        <v/>
      </c>
      <c r="C27" s="54">
        <f>IFERROR(SUMPRODUCT((MONTH(Log!$A$4:$A$503)=3)*(ISNUMBER(Log!$A$4:$A$503))*(Log!$F$4:$F$503="Pursued Treatment"))/SUMPRODUCT((MONTH(Log!$A$4:$A$503)=3)*(ISNUMBER(Log!$A$4:$A$503))),"-")</f>
        <v/>
      </c>
      <c r="D27" s="54">
        <f>IFERROR(SUMPRODUCT((MONTH(Log!$A$4:$A$503)=3)*(ISNUMBER(Log!$A$4:$A$503))*(Log!$E$4:$E$503="Yes")*(Log!$F$4:$F$503="Pursued Treatment"))/SUMPRODUCT((MONTH(Log!$A$4:$A$503)=3)*(ISNUMBER(Log!$A$4:$A$503))*(Log!$E$4:$E$503="Yes")),"-")</f>
        <v/>
      </c>
      <c r="E27" s="54">
        <f>IFERROR(SUMPRODUCT((MONTH(Log!$A$4:$A$503)=3)*(ISNUMBER(Log!$A$4:$A$503))*(Log!$E$4:$E$503="No")*(Log!$F$4:$F$503="Pursued Treatment"))/SUMPRODUCT((MONTH(Log!$A$4:$A$503)=3)*(ISNUMBER(Log!$A$4:$A$503))*(Log!$E$4:$E$503="No")),"-")</f>
        <v/>
      </c>
      <c r="F27" s="54">
        <f>IFERROR(SUMPRODUCT((MONTH(Log!$A$4:$A$503)=3)*(ISNUMBER(Log!$A$4:$A$503))*(Log!$E$4:$E$503="Yes")*(Log!$F$4:$F$503="Pursued Treatment"))/SUMPRODUCT((MONTH(Log!$A$4:$A$503)=3)*(ISNUMBER(Log!$A$4:$A$503))*(Log!$E$4:$E$503="Yes"))-SUMPRODUCT((MONTH(Log!$A$4:$A$503)=3)*(ISNUMBER(Log!$A$4:$A$503))*(Log!$E$4:$E$503="No")*(Log!$F$4:$F$503="Pursued Treatment"))/SUMPRODUCT((MONTH(Log!$A$4:$A$503)=3)*(ISNUMBER(Log!$A$4:$A$503))*(Log!$E$4:$E$503="No")),"-")</f>
        <v/>
      </c>
      <c r="G27" s="54">
        <f>IFERROR(SUMPRODUCT((MONTH(Log!$A$4:$A$503)=3)*(ISNUMBER(Log!$A$4:$A$503))*(Log!$E$4:$E$503="Yes"))/SUMPRODUCT((MONTH(Log!$A$4:$A$503)=3)*(ISNUMBER(Log!$A$4:$A$503))),"-")</f>
        <v/>
      </c>
      <c r="H27" s="55">
        <f>SUMPRODUCT((MONTH(Log!$A$4:$A$503)=3)*(ISNUMBER(Log!$A$4:$A$503))*(Log!$G$4:$G$503))</f>
        <v/>
      </c>
      <c r="I27" s="55">
        <f>IFERROR(SUMPRODUCT((MONTH(Log!$A$4:$A$503)=3)*(ISNUMBER(Log!$A$4:$A$503))*(Log!$G$4:$G$503))-(SUMPRODUCT((MONTH(Log!$A$4:$A$503)=3)*(ISNUMBER(Log!$A$4:$A$503)))*B5*B6),"-")</f>
        <v/>
      </c>
    </row>
    <row r="28" ht="15.75" customHeight="1" s="63">
      <c r="A28" s="39" t="inlineStr">
        <is>
          <t>Apr</t>
        </is>
      </c>
      <c r="B28" s="56">
        <f>SUMPRODUCT((MONTH(Log!$A$4:$A$503)=4)*(ISNUMBER(Log!$A$4:$A$503)))</f>
        <v/>
      </c>
      <c r="C28" s="57">
        <f>IFERROR(SUMPRODUCT((MONTH(Log!$A$4:$A$503)=4)*(ISNUMBER(Log!$A$4:$A$503))*(Log!$F$4:$F$503="Pursued Treatment"))/SUMPRODUCT((MONTH(Log!$A$4:$A$503)=4)*(ISNUMBER(Log!$A$4:$A$503))),"-")</f>
        <v/>
      </c>
      <c r="D28" s="57">
        <f>IFERROR(SUMPRODUCT((MONTH(Log!$A$4:$A$503)=4)*(ISNUMBER(Log!$A$4:$A$503))*(Log!$E$4:$E$503="Yes")*(Log!$F$4:$F$503="Pursued Treatment"))/SUMPRODUCT((MONTH(Log!$A$4:$A$503)=4)*(ISNUMBER(Log!$A$4:$A$503))*(Log!$E$4:$E$503="Yes")),"-")</f>
        <v/>
      </c>
      <c r="E28" s="57">
        <f>IFERROR(SUMPRODUCT((MONTH(Log!$A$4:$A$503)=4)*(ISNUMBER(Log!$A$4:$A$503))*(Log!$E$4:$E$503="No")*(Log!$F$4:$F$503="Pursued Treatment"))/SUMPRODUCT((MONTH(Log!$A$4:$A$503)=4)*(ISNUMBER(Log!$A$4:$A$503))*(Log!$E$4:$E$503="No")),"-")</f>
        <v/>
      </c>
      <c r="F28" s="57">
        <f>IFERROR(SUMPRODUCT((MONTH(Log!$A$4:$A$503)=4)*(ISNUMBER(Log!$A$4:$A$503))*(Log!$E$4:$E$503="Yes")*(Log!$F$4:$F$503="Pursued Treatment"))/SUMPRODUCT((MONTH(Log!$A$4:$A$503)=4)*(ISNUMBER(Log!$A$4:$A$503))*(Log!$E$4:$E$503="Yes"))-SUMPRODUCT((MONTH(Log!$A$4:$A$503)=4)*(ISNUMBER(Log!$A$4:$A$503))*(Log!$E$4:$E$503="No")*(Log!$F$4:$F$503="Pursued Treatment"))/SUMPRODUCT((MONTH(Log!$A$4:$A$503)=4)*(ISNUMBER(Log!$A$4:$A$503))*(Log!$E$4:$E$503="No")),"-")</f>
        <v/>
      </c>
      <c r="G28" s="57">
        <f>IFERROR(SUMPRODUCT((MONTH(Log!$A$4:$A$503)=4)*(ISNUMBER(Log!$A$4:$A$503))*(Log!$E$4:$E$503="Yes"))/SUMPRODUCT((MONTH(Log!$A$4:$A$503)=4)*(ISNUMBER(Log!$A$4:$A$503))),"-")</f>
        <v/>
      </c>
      <c r="H28" s="18">
        <f>SUMPRODUCT((MONTH(Log!$A$4:$A$503)=4)*(ISNUMBER(Log!$A$4:$A$503))*(Log!$G$4:$G$503))</f>
        <v/>
      </c>
      <c r="I28" s="18">
        <f>IFERROR(SUMPRODUCT((MONTH(Log!$A$4:$A$503)=4)*(ISNUMBER(Log!$A$4:$A$503))*(Log!$G$4:$G$503))-(SUMPRODUCT((MONTH(Log!$A$4:$A$503)=4)*(ISNUMBER(Log!$A$4:$A$503)))*B5*B6),"-")</f>
        <v/>
      </c>
    </row>
    <row r="29" ht="15.75" customHeight="1" s="63">
      <c r="A29" s="35" t="inlineStr">
        <is>
          <t>May</t>
        </is>
      </c>
      <c r="B29" s="53">
        <f>SUMPRODUCT((MONTH(Log!$A$4:$A$503)=5)*(ISNUMBER(Log!$A$4:$A$503)))</f>
        <v/>
      </c>
      <c r="C29" s="54">
        <f>IFERROR(SUMPRODUCT((MONTH(Log!$A$4:$A$503)=5)*(ISNUMBER(Log!$A$4:$A$503))*(Log!$F$4:$F$503="Pursued Treatment"))/SUMPRODUCT((MONTH(Log!$A$4:$A$503)=5)*(ISNUMBER(Log!$A$4:$A$503))),"-")</f>
        <v/>
      </c>
      <c r="D29" s="54">
        <f>IFERROR(SUMPRODUCT((MONTH(Log!$A$4:$A$503)=5)*(ISNUMBER(Log!$A$4:$A$503))*(Log!$E$4:$E$503="Yes")*(Log!$F$4:$F$503="Pursued Treatment"))/SUMPRODUCT((MONTH(Log!$A$4:$A$503)=5)*(ISNUMBER(Log!$A$4:$A$503))*(Log!$E$4:$E$503="Yes")),"-")</f>
        <v/>
      </c>
      <c r="E29" s="54">
        <f>IFERROR(SUMPRODUCT((MONTH(Log!$A$4:$A$503)=5)*(ISNUMBER(Log!$A$4:$A$503))*(Log!$E$4:$E$503="No")*(Log!$F$4:$F$503="Pursued Treatment"))/SUMPRODUCT((MONTH(Log!$A$4:$A$503)=5)*(ISNUMBER(Log!$A$4:$A$503))*(Log!$E$4:$E$503="No")),"-")</f>
        <v/>
      </c>
      <c r="F29" s="54">
        <f>IFERROR(SUMPRODUCT((MONTH(Log!$A$4:$A$503)=5)*(ISNUMBER(Log!$A$4:$A$503))*(Log!$E$4:$E$503="Yes")*(Log!$F$4:$F$503="Pursued Treatment"))/SUMPRODUCT((MONTH(Log!$A$4:$A$503)=5)*(ISNUMBER(Log!$A$4:$A$503))*(Log!$E$4:$E$503="Yes"))-SUMPRODUCT((MONTH(Log!$A$4:$A$503)=5)*(ISNUMBER(Log!$A$4:$A$503))*(Log!$E$4:$E$503="No")*(Log!$F$4:$F$503="Pursued Treatment"))/SUMPRODUCT((MONTH(Log!$A$4:$A$503)=5)*(ISNUMBER(Log!$A$4:$A$503))*(Log!$E$4:$E$503="No")),"-")</f>
        <v/>
      </c>
      <c r="G29" s="54">
        <f>IFERROR(SUMPRODUCT((MONTH(Log!$A$4:$A$503)=5)*(ISNUMBER(Log!$A$4:$A$503))*(Log!$E$4:$E$503="Yes"))/SUMPRODUCT((MONTH(Log!$A$4:$A$503)=5)*(ISNUMBER(Log!$A$4:$A$503))),"-")</f>
        <v/>
      </c>
      <c r="H29" s="55">
        <f>SUMPRODUCT((MONTH(Log!$A$4:$A$503)=5)*(ISNUMBER(Log!$A$4:$A$503))*(Log!$G$4:$G$503))</f>
        <v/>
      </c>
      <c r="I29" s="55">
        <f>IFERROR(SUMPRODUCT((MONTH(Log!$A$4:$A$503)=5)*(ISNUMBER(Log!$A$4:$A$503))*(Log!$G$4:$G$503))-(SUMPRODUCT((MONTH(Log!$A$4:$A$503)=5)*(ISNUMBER(Log!$A$4:$A$503)))*B5*B6),"-")</f>
        <v/>
      </c>
    </row>
    <row r="30" ht="15.75" customHeight="1" s="63">
      <c r="A30" s="39" t="inlineStr">
        <is>
          <t>Jun</t>
        </is>
      </c>
      <c r="B30" s="56">
        <f>SUMPRODUCT((MONTH(Log!$A$4:$A$503)=6)*(ISNUMBER(Log!$A$4:$A$503)))</f>
        <v/>
      </c>
      <c r="C30" s="57">
        <f>IFERROR(SUMPRODUCT((MONTH(Log!$A$4:$A$503)=6)*(ISNUMBER(Log!$A$4:$A$503))*(Log!$F$4:$F$503="Pursued Treatment"))/SUMPRODUCT((MONTH(Log!$A$4:$A$503)=6)*(ISNUMBER(Log!$A$4:$A$503))),"-")</f>
        <v/>
      </c>
      <c r="D30" s="57">
        <f>IFERROR(SUMPRODUCT((MONTH(Log!$A$4:$A$503)=6)*(ISNUMBER(Log!$A$4:$A$503))*(Log!$E$4:$E$503="Yes")*(Log!$F$4:$F$503="Pursued Treatment"))/SUMPRODUCT((MONTH(Log!$A$4:$A$503)=6)*(ISNUMBER(Log!$A$4:$A$503))*(Log!$E$4:$E$503="Yes")),"-")</f>
        <v/>
      </c>
      <c r="E30" s="57">
        <f>IFERROR(SUMPRODUCT((MONTH(Log!$A$4:$A$503)=6)*(ISNUMBER(Log!$A$4:$A$503))*(Log!$E$4:$E$503="No")*(Log!$F$4:$F$503="Pursued Treatment"))/SUMPRODUCT((MONTH(Log!$A$4:$A$503)=6)*(ISNUMBER(Log!$A$4:$A$503))*(Log!$E$4:$E$503="No")),"-")</f>
        <v/>
      </c>
      <c r="F30" s="57">
        <f>IFERROR(SUMPRODUCT((MONTH(Log!$A$4:$A$503)=6)*(ISNUMBER(Log!$A$4:$A$503))*(Log!$E$4:$E$503="Yes")*(Log!$F$4:$F$503="Pursued Treatment"))/SUMPRODUCT((MONTH(Log!$A$4:$A$503)=6)*(ISNUMBER(Log!$A$4:$A$503))*(Log!$E$4:$E$503="Yes"))-SUMPRODUCT((MONTH(Log!$A$4:$A$503)=6)*(ISNUMBER(Log!$A$4:$A$503))*(Log!$E$4:$E$503="No")*(Log!$F$4:$F$503="Pursued Treatment"))/SUMPRODUCT((MONTH(Log!$A$4:$A$503)=6)*(ISNUMBER(Log!$A$4:$A$503))*(Log!$E$4:$E$503="No")),"-")</f>
        <v/>
      </c>
      <c r="G30" s="57">
        <f>IFERROR(SUMPRODUCT((MONTH(Log!$A$4:$A$503)=6)*(ISNUMBER(Log!$A$4:$A$503))*(Log!$E$4:$E$503="Yes"))/SUMPRODUCT((MONTH(Log!$A$4:$A$503)=6)*(ISNUMBER(Log!$A$4:$A$503))),"-")</f>
        <v/>
      </c>
      <c r="H30" s="18">
        <f>SUMPRODUCT((MONTH(Log!$A$4:$A$503)=6)*(ISNUMBER(Log!$A$4:$A$503))*(Log!$G$4:$G$503))</f>
        <v/>
      </c>
      <c r="I30" s="18">
        <f>IFERROR(SUMPRODUCT((MONTH(Log!$A$4:$A$503)=6)*(ISNUMBER(Log!$A$4:$A$503))*(Log!$G$4:$G$503))-(SUMPRODUCT((MONTH(Log!$A$4:$A$503)=6)*(ISNUMBER(Log!$A$4:$A$503)))*B5*B6),"-")</f>
        <v/>
      </c>
    </row>
    <row r="31" ht="15.75" customHeight="1" s="63">
      <c r="A31" s="35" t="inlineStr">
        <is>
          <t>Jul</t>
        </is>
      </c>
      <c r="B31" s="53">
        <f>SUMPRODUCT((MONTH(Log!$A$4:$A$503)=7)*(ISNUMBER(Log!$A$4:$A$503)))</f>
        <v/>
      </c>
      <c r="C31" s="54">
        <f>IFERROR(SUMPRODUCT((MONTH(Log!$A$4:$A$503)=7)*(ISNUMBER(Log!$A$4:$A$503))*(Log!$F$4:$F$503="Pursued Treatment"))/SUMPRODUCT((MONTH(Log!$A$4:$A$503)=7)*(ISNUMBER(Log!$A$4:$A$503))),"-")</f>
        <v/>
      </c>
      <c r="D31" s="54">
        <f>IFERROR(SUMPRODUCT((MONTH(Log!$A$4:$A$503)=7)*(ISNUMBER(Log!$A$4:$A$503))*(Log!$E$4:$E$503="Yes")*(Log!$F$4:$F$503="Pursued Treatment"))/SUMPRODUCT((MONTH(Log!$A$4:$A$503)=7)*(ISNUMBER(Log!$A$4:$A$503))*(Log!$E$4:$E$503="Yes")),"-")</f>
        <v/>
      </c>
      <c r="E31" s="54">
        <f>IFERROR(SUMPRODUCT((MONTH(Log!$A$4:$A$503)=7)*(ISNUMBER(Log!$A$4:$A$503))*(Log!$E$4:$E$503="No")*(Log!$F$4:$F$503="Pursued Treatment"))/SUMPRODUCT((MONTH(Log!$A$4:$A$503)=7)*(ISNUMBER(Log!$A$4:$A$503))*(Log!$E$4:$E$503="No")),"-")</f>
        <v/>
      </c>
      <c r="F31" s="54">
        <f>IFERROR(SUMPRODUCT((MONTH(Log!$A$4:$A$503)=7)*(ISNUMBER(Log!$A$4:$A$503))*(Log!$E$4:$E$503="Yes")*(Log!$F$4:$F$503="Pursued Treatment"))/SUMPRODUCT((MONTH(Log!$A$4:$A$503)=7)*(ISNUMBER(Log!$A$4:$A$503))*(Log!$E$4:$E$503="Yes"))-SUMPRODUCT((MONTH(Log!$A$4:$A$503)=7)*(ISNUMBER(Log!$A$4:$A$503))*(Log!$E$4:$E$503="No")*(Log!$F$4:$F$503="Pursued Treatment"))/SUMPRODUCT((MONTH(Log!$A$4:$A$503)=7)*(ISNUMBER(Log!$A$4:$A$503))*(Log!$E$4:$E$503="No")),"-")</f>
        <v/>
      </c>
      <c r="G31" s="54">
        <f>IFERROR(SUMPRODUCT((MONTH(Log!$A$4:$A$503)=7)*(ISNUMBER(Log!$A$4:$A$503))*(Log!$E$4:$E$503="Yes"))/SUMPRODUCT((MONTH(Log!$A$4:$A$503)=7)*(ISNUMBER(Log!$A$4:$A$503))),"-")</f>
        <v/>
      </c>
      <c r="H31" s="55">
        <f>SUMPRODUCT((MONTH(Log!$A$4:$A$503)=7)*(ISNUMBER(Log!$A$4:$A$503))*(Log!$G$4:$G$503))</f>
        <v/>
      </c>
      <c r="I31" s="55">
        <f>IFERROR(SUMPRODUCT((MONTH(Log!$A$4:$A$503)=7)*(ISNUMBER(Log!$A$4:$A$503))*(Log!$G$4:$G$503))-(SUMPRODUCT((MONTH(Log!$A$4:$A$503)=7)*(ISNUMBER(Log!$A$4:$A$503)))*B5*B6),"-")</f>
        <v/>
      </c>
    </row>
    <row r="32" ht="15.75" customHeight="1" s="63">
      <c r="A32" s="39" t="inlineStr">
        <is>
          <t>Aug</t>
        </is>
      </c>
      <c r="B32" s="56">
        <f>SUMPRODUCT((MONTH(Log!$A$4:$A$503)=8)*(ISNUMBER(Log!$A$4:$A$503)))</f>
        <v/>
      </c>
      <c r="C32" s="57">
        <f>IFERROR(SUMPRODUCT((MONTH(Log!$A$4:$A$503)=8)*(ISNUMBER(Log!$A$4:$A$503))*(Log!$F$4:$F$503="Pursued Treatment"))/SUMPRODUCT((MONTH(Log!$A$4:$A$503)=8)*(ISNUMBER(Log!$A$4:$A$503))),"-")</f>
        <v/>
      </c>
      <c r="D32" s="57">
        <f>IFERROR(SUMPRODUCT((MONTH(Log!$A$4:$A$503)=8)*(ISNUMBER(Log!$A$4:$A$503))*(Log!$E$4:$E$503="Yes")*(Log!$F$4:$F$503="Pursued Treatment"))/SUMPRODUCT((MONTH(Log!$A$4:$A$503)=8)*(ISNUMBER(Log!$A$4:$A$503))*(Log!$E$4:$E$503="Yes")),"-")</f>
        <v/>
      </c>
      <c r="E32" s="57">
        <f>IFERROR(SUMPRODUCT((MONTH(Log!$A$4:$A$503)=8)*(ISNUMBER(Log!$A$4:$A$503))*(Log!$E$4:$E$503="No")*(Log!$F$4:$F$503="Pursued Treatment"))/SUMPRODUCT((MONTH(Log!$A$4:$A$503)=8)*(ISNUMBER(Log!$A$4:$A$503))*(Log!$E$4:$E$503="No")),"-")</f>
        <v/>
      </c>
      <c r="F32" s="57">
        <f>IFERROR(SUMPRODUCT((MONTH(Log!$A$4:$A$503)=8)*(ISNUMBER(Log!$A$4:$A$503))*(Log!$E$4:$E$503="Yes")*(Log!$F$4:$F$503="Pursued Treatment"))/SUMPRODUCT((MONTH(Log!$A$4:$A$503)=8)*(ISNUMBER(Log!$A$4:$A$503))*(Log!$E$4:$E$503="Yes"))-SUMPRODUCT((MONTH(Log!$A$4:$A$503)=8)*(ISNUMBER(Log!$A$4:$A$503))*(Log!$E$4:$E$503="No")*(Log!$F$4:$F$503="Pursued Treatment"))/SUMPRODUCT((MONTH(Log!$A$4:$A$503)=8)*(ISNUMBER(Log!$A$4:$A$503))*(Log!$E$4:$E$503="No")),"-")</f>
        <v/>
      </c>
      <c r="G32" s="57">
        <f>IFERROR(SUMPRODUCT((MONTH(Log!$A$4:$A$503)=8)*(ISNUMBER(Log!$A$4:$A$503))*(Log!$E$4:$E$503="Yes"))/SUMPRODUCT((MONTH(Log!$A$4:$A$503)=8)*(ISNUMBER(Log!$A$4:$A$503))),"-")</f>
        <v/>
      </c>
      <c r="H32" s="18">
        <f>SUMPRODUCT((MONTH(Log!$A$4:$A$503)=8)*(ISNUMBER(Log!$A$4:$A$503))*(Log!$G$4:$G$503))</f>
        <v/>
      </c>
      <c r="I32" s="18">
        <f>IFERROR(SUMPRODUCT((MONTH(Log!$A$4:$A$503)=8)*(ISNUMBER(Log!$A$4:$A$503))*(Log!$G$4:$G$503))-(SUMPRODUCT((MONTH(Log!$A$4:$A$503)=8)*(ISNUMBER(Log!$A$4:$A$503)))*B5*B6),"-")</f>
        <v/>
      </c>
    </row>
    <row r="33" ht="15.75" customHeight="1" s="63">
      <c r="A33" s="35" t="inlineStr">
        <is>
          <t>Sep</t>
        </is>
      </c>
      <c r="B33" s="53">
        <f>SUMPRODUCT((MONTH(Log!$A$4:$A$503)=9)*(ISNUMBER(Log!$A$4:$A$503)))</f>
        <v/>
      </c>
      <c r="C33" s="54">
        <f>IFERROR(SUMPRODUCT((MONTH(Log!$A$4:$A$503)=9)*(ISNUMBER(Log!$A$4:$A$503))*(Log!$F$4:$F$503="Pursued Treatment"))/SUMPRODUCT((MONTH(Log!$A$4:$A$503)=9)*(ISNUMBER(Log!$A$4:$A$503))),"-")</f>
        <v/>
      </c>
      <c r="D33" s="54">
        <f>IFERROR(SUMPRODUCT((MONTH(Log!$A$4:$A$503)=9)*(ISNUMBER(Log!$A$4:$A$503))*(Log!$E$4:$E$503="Yes")*(Log!$F$4:$F$503="Pursued Treatment"))/SUMPRODUCT((MONTH(Log!$A$4:$A$503)=9)*(ISNUMBER(Log!$A$4:$A$503))*(Log!$E$4:$E$503="Yes")),"-")</f>
        <v/>
      </c>
      <c r="E33" s="54">
        <f>IFERROR(SUMPRODUCT((MONTH(Log!$A$4:$A$503)=9)*(ISNUMBER(Log!$A$4:$A$503))*(Log!$E$4:$E$503="No")*(Log!$F$4:$F$503="Pursued Treatment"))/SUMPRODUCT((MONTH(Log!$A$4:$A$503)=9)*(ISNUMBER(Log!$A$4:$A$503))*(Log!$E$4:$E$503="No")),"-")</f>
        <v/>
      </c>
      <c r="F33" s="54">
        <f>IFERROR(SUMPRODUCT((MONTH(Log!$A$4:$A$503)=9)*(ISNUMBER(Log!$A$4:$A$503))*(Log!$E$4:$E$503="Yes")*(Log!$F$4:$F$503="Pursued Treatment"))/SUMPRODUCT((MONTH(Log!$A$4:$A$503)=9)*(ISNUMBER(Log!$A$4:$A$503))*(Log!$E$4:$E$503="Yes"))-SUMPRODUCT((MONTH(Log!$A$4:$A$503)=9)*(ISNUMBER(Log!$A$4:$A$503))*(Log!$E$4:$E$503="No")*(Log!$F$4:$F$503="Pursued Treatment"))/SUMPRODUCT((MONTH(Log!$A$4:$A$503)=9)*(ISNUMBER(Log!$A$4:$A$503))*(Log!$E$4:$E$503="No")),"-")</f>
        <v/>
      </c>
      <c r="G33" s="54">
        <f>IFERROR(SUMPRODUCT((MONTH(Log!$A$4:$A$503)=9)*(ISNUMBER(Log!$A$4:$A$503))*(Log!$E$4:$E$503="Yes"))/SUMPRODUCT((MONTH(Log!$A$4:$A$503)=9)*(ISNUMBER(Log!$A$4:$A$503))),"-")</f>
        <v/>
      </c>
      <c r="H33" s="55">
        <f>SUMPRODUCT((MONTH(Log!$A$4:$A$503)=9)*(ISNUMBER(Log!$A$4:$A$503))*(Log!$G$4:$G$503))</f>
        <v/>
      </c>
      <c r="I33" s="55">
        <f>IFERROR(SUMPRODUCT((MONTH(Log!$A$4:$A$503)=9)*(ISNUMBER(Log!$A$4:$A$503))*(Log!$G$4:$G$503))-(SUMPRODUCT((MONTH(Log!$A$4:$A$503)=9)*(ISNUMBER(Log!$A$4:$A$503)))*B5*B6),"-")</f>
        <v/>
      </c>
    </row>
    <row r="34" ht="15.75" customHeight="1" s="63">
      <c r="A34" s="39" t="inlineStr">
        <is>
          <t>Oct</t>
        </is>
      </c>
      <c r="B34" s="56">
        <f>SUMPRODUCT((MONTH(Log!$A$4:$A$503)=10)*(ISNUMBER(Log!$A$4:$A$503)))</f>
        <v/>
      </c>
      <c r="C34" s="57">
        <f>IFERROR(SUMPRODUCT((MONTH(Log!$A$4:$A$503)=10)*(ISNUMBER(Log!$A$4:$A$503))*(Log!$F$4:$F$503="Pursued Treatment"))/SUMPRODUCT((MONTH(Log!$A$4:$A$503)=10)*(ISNUMBER(Log!$A$4:$A$503))),"-")</f>
        <v/>
      </c>
      <c r="D34" s="57">
        <f>IFERROR(SUMPRODUCT((MONTH(Log!$A$4:$A$503)=10)*(ISNUMBER(Log!$A$4:$A$503))*(Log!$E$4:$E$503="Yes")*(Log!$F$4:$F$503="Pursued Treatment"))/SUMPRODUCT((MONTH(Log!$A$4:$A$503)=10)*(ISNUMBER(Log!$A$4:$A$503))*(Log!$E$4:$E$503="Yes")),"-")</f>
        <v/>
      </c>
      <c r="E34" s="57">
        <f>IFERROR(SUMPRODUCT((MONTH(Log!$A$4:$A$503)=10)*(ISNUMBER(Log!$A$4:$A$503))*(Log!$E$4:$E$503="No")*(Log!$F$4:$F$503="Pursued Treatment"))/SUMPRODUCT((MONTH(Log!$A$4:$A$503)=10)*(ISNUMBER(Log!$A$4:$A$503))*(Log!$E$4:$E$503="No")),"-")</f>
        <v/>
      </c>
      <c r="F34" s="57">
        <f>IFERROR(SUMPRODUCT((MONTH(Log!$A$4:$A$503)=10)*(ISNUMBER(Log!$A$4:$A$503))*(Log!$E$4:$E$503="Yes")*(Log!$F$4:$F$503="Pursued Treatment"))/SUMPRODUCT((MONTH(Log!$A$4:$A$503)=10)*(ISNUMBER(Log!$A$4:$A$503))*(Log!$E$4:$E$503="Yes"))-SUMPRODUCT((MONTH(Log!$A$4:$A$503)=10)*(ISNUMBER(Log!$A$4:$A$503))*(Log!$E$4:$E$503="No")*(Log!$F$4:$F$503="Pursued Treatment"))/SUMPRODUCT((MONTH(Log!$A$4:$A$503)=10)*(ISNUMBER(Log!$A$4:$A$503))*(Log!$E$4:$E$503="No")),"-")</f>
        <v/>
      </c>
      <c r="G34" s="57">
        <f>IFERROR(SUMPRODUCT((MONTH(Log!$A$4:$A$503)=10)*(ISNUMBER(Log!$A$4:$A$503))*(Log!$E$4:$E$503="Yes"))/SUMPRODUCT((MONTH(Log!$A$4:$A$503)=10)*(ISNUMBER(Log!$A$4:$A$503))),"-")</f>
        <v/>
      </c>
      <c r="H34" s="18">
        <f>SUMPRODUCT((MONTH(Log!$A$4:$A$503)=10)*(ISNUMBER(Log!$A$4:$A$503))*(Log!$G$4:$G$503))</f>
        <v/>
      </c>
      <c r="I34" s="18">
        <f>IFERROR(SUMPRODUCT((MONTH(Log!$A$4:$A$503)=10)*(ISNUMBER(Log!$A$4:$A$503))*(Log!$G$4:$G$503))-(SUMPRODUCT((MONTH(Log!$A$4:$A$503)=10)*(ISNUMBER(Log!$A$4:$A$503)))*B5*B6),"-")</f>
        <v/>
      </c>
    </row>
    <row r="35" ht="15.75" customHeight="1" s="63">
      <c r="A35" s="35" t="inlineStr">
        <is>
          <t>Nov</t>
        </is>
      </c>
      <c r="B35" s="53">
        <f>SUMPRODUCT((MONTH(Log!$A$4:$A$503)=11)*(ISNUMBER(Log!$A$4:$A$503)))</f>
        <v/>
      </c>
      <c r="C35" s="54">
        <f>IFERROR(SUMPRODUCT((MONTH(Log!$A$4:$A$503)=11)*(ISNUMBER(Log!$A$4:$A$503))*(Log!$F$4:$F$503="Pursued Treatment"))/SUMPRODUCT((MONTH(Log!$A$4:$A$503)=11)*(ISNUMBER(Log!$A$4:$A$503))),"-")</f>
        <v/>
      </c>
      <c r="D35" s="54">
        <f>IFERROR(SUMPRODUCT((MONTH(Log!$A$4:$A$503)=11)*(ISNUMBER(Log!$A$4:$A$503))*(Log!$E$4:$E$503="Yes")*(Log!$F$4:$F$503="Pursued Treatment"))/SUMPRODUCT((MONTH(Log!$A$4:$A$503)=11)*(ISNUMBER(Log!$A$4:$A$503))*(Log!$E$4:$E$503="Yes")),"-")</f>
        <v/>
      </c>
      <c r="E35" s="54">
        <f>IFERROR(SUMPRODUCT((MONTH(Log!$A$4:$A$503)=11)*(ISNUMBER(Log!$A$4:$A$503))*(Log!$E$4:$E$503="No")*(Log!$F$4:$F$503="Pursued Treatment"))/SUMPRODUCT((MONTH(Log!$A$4:$A$503)=11)*(ISNUMBER(Log!$A$4:$A$503))*(Log!$E$4:$E$503="No")),"-")</f>
        <v/>
      </c>
      <c r="F35" s="54">
        <f>IFERROR(SUMPRODUCT((MONTH(Log!$A$4:$A$503)=11)*(ISNUMBER(Log!$A$4:$A$503))*(Log!$E$4:$E$503="Yes")*(Log!$F$4:$F$503="Pursued Treatment"))/SUMPRODUCT((MONTH(Log!$A$4:$A$503)=11)*(ISNUMBER(Log!$A$4:$A$503))*(Log!$E$4:$E$503="Yes"))-SUMPRODUCT((MONTH(Log!$A$4:$A$503)=11)*(ISNUMBER(Log!$A$4:$A$503))*(Log!$E$4:$E$503="No")*(Log!$F$4:$F$503="Pursued Treatment"))/SUMPRODUCT((MONTH(Log!$A$4:$A$503)=11)*(ISNUMBER(Log!$A$4:$A$503))*(Log!$E$4:$E$503="No")),"-")</f>
        <v/>
      </c>
      <c r="G35" s="54">
        <f>IFERROR(SUMPRODUCT((MONTH(Log!$A$4:$A$503)=11)*(ISNUMBER(Log!$A$4:$A$503))*(Log!$E$4:$E$503="Yes"))/SUMPRODUCT((MONTH(Log!$A$4:$A$503)=11)*(ISNUMBER(Log!$A$4:$A$503))),"-")</f>
        <v/>
      </c>
      <c r="H35" s="55">
        <f>SUMPRODUCT((MONTH(Log!$A$4:$A$503)=11)*(ISNUMBER(Log!$A$4:$A$503))*(Log!$G$4:$G$503))</f>
        <v/>
      </c>
      <c r="I35" s="55">
        <f>IFERROR(SUMPRODUCT((MONTH(Log!$A$4:$A$503)=11)*(ISNUMBER(Log!$A$4:$A$503))*(Log!$G$4:$G$503))-(SUMPRODUCT((MONTH(Log!$A$4:$A$503)=11)*(ISNUMBER(Log!$A$4:$A$503)))*B5*B6),"-")</f>
        <v/>
      </c>
    </row>
    <row r="36" ht="15.75" customHeight="1" s="63">
      <c r="A36" s="39" t="inlineStr">
        <is>
          <t>Dec</t>
        </is>
      </c>
      <c r="B36" s="56">
        <f>SUMPRODUCT((MONTH(Log!$A$4:$A$503)=12)*(ISNUMBER(Log!$A$4:$A$503)))</f>
        <v/>
      </c>
      <c r="C36" s="57">
        <f>IFERROR(SUMPRODUCT((MONTH(Log!$A$4:$A$503)=12)*(ISNUMBER(Log!$A$4:$A$503))*(Log!$F$4:$F$503="Pursued Treatment"))/SUMPRODUCT((MONTH(Log!$A$4:$A$503)=12)*(ISNUMBER(Log!$A$4:$A$503))),"-")</f>
        <v/>
      </c>
      <c r="D36" s="57">
        <f>IFERROR(SUMPRODUCT((MONTH(Log!$A$4:$A$503)=12)*(ISNUMBER(Log!$A$4:$A$503))*(Log!$E$4:$E$503="Yes")*(Log!$F$4:$F$503="Pursued Treatment"))/SUMPRODUCT((MONTH(Log!$A$4:$A$503)=12)*(ISNUMBER(Log!$A$4:$A$503))*(Log!$E$4:$E$503="Yes")),"-")</f>
        <v/>
      </c>
      <c r="E36" s="57">
        <f>IFERROR(SUMPRODUCT((MONTH(Log!$A$4:$A$503)=12)*(ISNUMBER(Log!$A$4:$A$503))*(Log!$E$4:$E$503="No")*(Log!$F$4:$F$503="Pursued Treatment"))/SUMPRODUCT((MONTH(Log!$A$4:$A$503)=12)*(ISNUMBER(Log!$A$4:$A$503))*(Log!$E$4:$E$503="No")),"-")</f>
        <v/>
      </c>
      <c r="F36" s="57">
        <f>IFERROR(SUMPRODUCT((MONTH(Log!$A$4:$A$503)=12)*(ISNUMBER(Log!$A$4:$A$503))*(Log!$E$4:$E$503="Yes")*(Log!$F$4:$F$503="Pursued Treatment"))/SUMPRODUCT((MONTH(Log!$A$4:$A$503)=12)*(ISNUMBER(Log!$A$4:$A$503))*(Log!$E$4:$E$503="Yes"))-SUMPRODUCT((MONTH(Log!$A$4:$A$503)=12)*(ISNUMBER(Log!$A$4:$A$503))*(Log!$E$4:$E$503="No")*(Log!$F$4:$F$503="Pursued Treatment"))/SUMPRODUCT((MONTH(Log!$A$4:$A$503)=12)*(ISNUMBER(Log!$A$4:$A$503))*(Log!$E$4:$E$503="No")),"-")</f>
        <v/>
      </c>
      <c r="G36" s="57">
        <f>IFERROR(SUMPRODUCT((MONTH(Log!$A$4:$A$503)=12)*(ISNUMBER(Log!$A$4:$A$503))*(Log!$E$4:$E$503="Yes"))/SUMPRODUCT((MONTH(Log!$A$4:$A$503)=12)*(ISNUMBER(Log!$A$4:$A$503))),"-")</f>
        <v/>
      </c>
      <c r="H36" s="18">
        <f>SUMPRODUCT((MONTH(Log!$A$4:$A$503)=12)*(ISNUMBER(Log!$A$4:$A$503))*(Log!$G$4:$G$503))</f>
        <v/>
      </c>
      <c r="I36" s="18">
        <f>IFERROR(SUMPRODUCT((MONTH(Log!$A$4:$A$503)=12)*(ISNUMBER(Log!$A$4:$A$503))*(Log!$G$4:$G$503))-(SUMPRODUCT((MONTH(Log!$A$4:$A$503)=12)*(ISNUMBER(Log!$A$4:$A$503)))*B5*B6),"-")</f>
        <v/>
      </c>
    </row>
    <row r="37" ht="24" customHeight="1" s="63">
      <c r="A37" s="58" t="inlineStr">
        <is>
          <t>CUMULATIVE (Full Year)</t>
        </is>
      </c>
      <c r="B37" s="59">
        <f>SUM(B25:B36)</f>
        <v/>
      </c>
      <c r="C37" s="60">
        <f>IFERROR(SUMPRODUCT((ISNUMBER(Log!$A$4:$A$503))*(Log!$F$4:$F$503="Pursued Treatment"))/SUMPRODUCT((ISNUMBER(Log!$A$4:$A$503))*1),"-")</f>
        <v/>
      </c>
      <c r="D37" s="60">
        <f>IFERROR(SUMPRODUCT((ISNUMBER(Log!$A$4:$A$503))*(Log!$E$4:$E$503="Yes")*(Log!$F$4:$F$503="Pursued Treatment"))/SUMPRODUCT((ISNUMBER(Log!$A$4:$A$503))*(Log!$E$4:$E$503="Yes")*1),"-")</f>
        <v/>
      </c>
      <c r="E37" s="60">
        <f>IFERROR(SUMPRODUCT((ISNUMBER(Log!$A$4:$A$503))*(Log!$E$4:$E$503="No")*(Log!$F$4:$F$503="Pursued Treatment"))/SUMPRODUCT((ISNUMBER(Log!$A$4:$A$503))*(Log!$E$4:$E$503="No")*1),"-")</f>
        <v/>
      </c>
      <c r="F37" s="60">
        <f>IFERROR(D37-E37,"-")</f>
        <v/>
      </c>
      <c r="G37" s="60">
        <f>IFERROR(SUMPRODUCT((ISNUMBER(Log!$A$4:$A$503))*(Log!$E$4:$E$503="Yes")*1)/SUMPRODUCT((ISNUMBER(Log!$A$4:$A$503))*1),"-")</f>
        <v/>
      </c>
      <c r="H37" s="61">
        <f>SUMPRODUCT((ISNUMBER(Log!$A$4:$A$503))*(Log!$G$4:$G$503))</f>
        <v/>
      </c>
      <c r="I37" s="61">
        <f>IFERROR(H37-(B37*B5*B6),"-")</f>
        <v/>
      </c>
    </row>
    <row r="38" ht="15.75" customHeight="1" s="63"/>
    <row r="39" ht="25.5" customHeight="1" s="63">
      <c r="A39" s="69" t="inlineStr">
        <is>
          <t>PROVIDER BREAKDOWN  (Full Year)</t>
        </is>
      </c>
      <c r="B39" s="65" t="n"/>
      <c r="C39" s="65" t="n"/>
      <c r="D39" s="65" t="n"/>
      <c r="E39" s="65" t="n"/>
      <c r="F39" s="65" t="n"/>
      <c r="G39" s="65" t="n"/>
      <c r="H39" s="65" t="n"/>
      <c r="I39" s="66" t="n"/>
    </row>
    <row r="40" ht="15.75" customHeight="1" s="63">
      <c r="A40" s="52" t="inlineStr">
        <is>
          <t>Clinician</t>
        </is>
      </c>
      <c r="B40" s="52" t="inlineStr">
        <is>
          <t>Candidates</t>
        </is>
      </c>
      <c r="C40" s="52" t="inlineStr">
        <is>
          <t>Treated</t>
        </is>
      </c>
      <c r="D40" s="52" t="inlineStr">
        <is>
          <t>Acceptance</t>
        </is>
      </c>
      <c r="E40" s="52" t="inlineStr">
        <is>
          <t>Demo Used</t>
        </is>
      </c>
      <c r="F40" s="52" t="inlineStr">
        <is>
          <t>Demo Util %</t>
        </is>
      </c>
      <c r="G40" s="52" t="inlineStr">
        <is>
          <t>Revenue</t>
        </is>
      </c>
      <c r="H40" s="52" t="inlineStr">
        <is>
          <t>Avg Value</t>
        </is>
      </c>
      <c r="I40" s="52" t="n"/>
    </row>
    <row r="41" ht="15.75" customHeight="1" s="63">
      <c r="A41" s="35">
        <f>IF(Log!$I$1="","Clinician 1",Log!$I$1)</f>
        <v/>
      </c>
      <c r="B41" s="53">
        <f>SUMPRODUCT((ISNUMBER(Log!$A$4:$A$503))*(Log!$C$4:$C$503=Log!$I$1))</f>
        <v/>
      </c>
      <c r="C41" s="53">
        <f>SUMPRODUCT((ISNUMBER(Log!$A$4:$A$503))*(Log!$C$4:$C$503=Log!$I$1)*(Log!$F$4:$F$503="Pursued Treatment"))</f>
        <v/>
      </c>
      <c r="D41" s="54">
        <f>IFERROR(SUMPRODUCT((ISNUMBER(Log!$A$4:$A$503))*(Log!$C$4:$C$503=Log!$I$1)*(Log!$F$4:$F$503="Pursued Treatment"))/SUMPRODUCT((ISNUMBER(Log!$A$4:$A$503))*(Log!$C$4:$C$503=Log!$I$1)),"-")</f>
        <v/>
      </c>
      <c r="E41" s="53">
        <f>SUMPRODUCT((ISNUMBER(Log!$A$4:$A$503))*(Log!$C$4:$C$503=Log!$I$1)*(Log!$E$4:$E$503="Yes"))</f>
        <v/>
      </c>
      <c r="F41" s="54">
        <f>IFERROR(SUMPRODUCT((ISNUMBER(Log!$A$4:$A$503))*(Log!$C$4:$C$503=Log!$I$1)*(Log!$E$4:$E$503="Yes"))/SUMPRODUCT((ISNUMBER(Log!$A$4:$A$503))*(Log!$C$4:$C$503=Log!$I$1)),"-")</f>
        <v/>
      </c>
      <c r="G41" s="55">
        <f>SUMPRODUCT((ISNUMBER(Log!$A$4:$A$503))*(Log!$C$4:$C$503=Log!$I$1)*(Log!$G$4:$G$503))</f>
        <v/>
      </c>
      <c r="H41" s="55">
        <f>IFERROR(SUMPRODUCT((ISNUMBER(Log!$A$4:$A$503))*(Log!$C$4:$C$503=Log!$I$1)*(Log!$G$4:$G$503))/SUMPRODUCT((ISNUMBER(Log!$A$4:$A$503))*(Log!$C$4:$C$503=Log!$I$1)*(Log!$F$4:$F$503="Pursued Treatment")),"-")</f>
        <v/>
      </c>
      <c r="I41" s="62" t="n"/>
    </row>
    <row r="42" ht="15.75" customHeight="1" s="63">
      <c r="A42" s="39">
        <f>IF(Log!$I$2="","Clinician 2",Log!$I$2)</f>
        <v/>
      </c>
      <c r="B42" s="56">
        <f>SUMPRODUCT((ISNUMBER(Log!$A$4:$A$503))*(Log!$C$4:$C$503=Log!$I$2))</f>
        <v/>
      </c>
      <c r="C42" s="56">
        <f>SUMPRODUCT((ISNUMBER(Log!$A$4:$A$503))*(Log!$C$4:$C$503=Log!$I$2)*(Log!$F$4:$F$503="Pursued Treatment"))</f>
        <v/>
      </c>
      <c r="D42" s="57">
        <f>IFERROR(SUMPRODUCT((ISNUMBER(Log!$A$4:$A$503))*(Log!$C$4:$C$503=Log!$I$2)*(Log!$F$4:$F$503="Pursued Treatment"))/SUMPRODUCT((ISNUMBER(Log!$A$4:$A$503))*(Log!$C$4:$C$503=Log!$I$2)),"-")</f>
        <v/>
      </c>
      <c r="E42" s="56">
        <f>SUMPRODUCT((ISNUMBER(Log!$A$4:$A$503))*(Log!$C$4:$C$503=Log!$I$2)*(Log!$E$4:$E$503="Yes"))</f>
        <v/>
      </c>
      <c r="F42" s="57">
        <f>IFERROR(SUMPRODUCT((ISNUMBER(Log!$A$4:$A$503))*(Log!$C$4:$C$503=Log!$I$2)*(Log!$E$4:$E$503="Yes"))/SUMPRODUCT((ISNUMBER(Log!$A$4:$A$503))*(Log!$C$4:$C$503=Log!$I$2)),"-")</f>
        <v/>
      </c>
      <c r="G42" s="18">
        <f>SUMPRODUCT((ISNUMBER(Log!$A$4:$A$503))*(Log!$C$4:$C$503=Log!$I$2)*(Log!$G$4:$G$503))</f>
        <v/>
      </c>
      <c r="H42" s="18">
        <f>IFERROR(SUMPRODUCT((ISNUMBER(Log!$A$4:$A$503))*(Log!$C$4:$C$503=Log!$I$2)*(Log!$G$4:$G$503))/SUMPRODUCT((ISNUMBER(Log!$A$4:$A$503))*(Log!$C$4:$C$503=Log!$I$2)*(Log!$F$4:$F$503="Pursued Treatment")),"-")</f>
        <v/>
      </c>
      <c r="I42" s="21" t="n"/>
    </row>
    <row r="43" ht="15.75" customHeight="1" s="63">
      <c r="A43" s="35">
        <f>IF(Log!$I$3="","Clinician 3",Log!$I$3)</f>
        <v/>
      </c>
      <c r="B43" s="53">
        <f>SUMPRODUCT((ISNUMBER(Log!$A$4:$A$503))*(Log!$C$4:$C$503=Log!$I$3))</f>
        <v/>
      </c>
      <c r="C43" s="53">
        <f>SUMPRODUCT((ISNUMBER(Log!$A$4:$A$503))*(Log!$C$4:$C$503=Log!$I$3)*(Log!$F$4:$F$503="Pursued Treatment"))</f>
        <v/>
      </c>
      <c r="D43" s="54">
        <f>IFERROR(SUMPRODUCT((ISNUMBER(Log!$A$4:$A$503))*(Log!$C$4:$C$503=Log!$I$3)*(Log!$F$4:$F$503="Pursued Treatment"))/SUMPRODUCT((ISNUMBER(Log!$A$4:$A$503))*(Log!$C$4:$C$503=Log!$I$3)),"-")</f>
        <v/>
      </c>
      <c r="E43" s="53">
        <f>SUMPRODUCT((ISNUMBER(Log!$A$4:$A$503))*(Log!$C$4:$C$503=Log!$I$3)*(Log!$E$4:$E$503="Yes"))</f>
        <v/>
      </c>
      <c r="F43" s="54">
        <f>IFERROR(SUMPRODUCT((ISNUMBER(Log!$A$4:$A$503))*(Log!$C$4:$C$503=Log!$I$3)*(Log!$E$4:$E$503="Yes"))/SUMPRODUCT((ISNUMBER(Log!$A$4:$A$503))*(Log!$C$4:$C$503=Log!$I$3)),"-")</f>
        <v/>
      </c>
      <c r="G43" s="55">
        <f>SUMPRODUCT((ISNUMBER(Log!$A$4:$A$503))*(Log!$C$4:$C$503=Log!$I$3)*(Log!$G$4:$G$503))</f>
        <v/>
      </c>
      <c r="H43" s="55">
        <f>IFERROR(SUMPRODUCT((ISNUMBER(Log!$A$4:$A$503))*(Log!$C$4:$C$503=Log!$I$3)*(Log!$G$4:$G$503))/SUMPRODUCT((ISNUMBER(Log!$A$4:$A$503))*(Log!$C$4:$C$503=Log!$I$3)*(Log!$F$4:$F$503="Pursued Treatment")),"-")</f>
        <v/>
      </c>
      <c r="I43" s="62" t="n"/>
    </row>
    <row r="44" ht="15.75" customHeight="1" s="63">
      <c r="A44" s="39">
        <f>IF(Log!$I$4="","Clinician 4",Log!$I$4)</f>
        <v/>
      </c>
      <c r="B44" s="56">
        <f>SUMPRODUCT((ISNUMBER(Log!$A$4:$A$503))*(Log!$C$4:$C$503=Log!$I$4))</f>
        <v/>
      </c>
      <c r="C44" s="56">
        <f>SUMPRODUCT((ISNUMBER(Log!$A$4:$A$503))*(Log!$C$4:$C$503=Log!$I$4)*(Log!$F$4:$F$503="Pursued Treatment"))</f>
        <v/>
      </c>
      <c r="D44" s="57">
        <f>IFERROR(SUMPRODUCT((ISNUMBER(Log!$A$4:$A$503))*(Log!$C$4:$C$503=Log!$I$4)*(Log!$F$4:$F$503="Pursued Treatment"))/SUMPRODUCT((ISNUMBER(Log!$A$4:$A$503))*(Log!$C$4:$C$503=Log!$I$4)),"-")</f>
        <v/>
      </c>
      <c r="E44" s="56">
        <f>SUMPRODUCT((ISNUMBER(Log!$A$4:$A$503))*(Log!$C$4:$C$503=Log!$I$4)*(Log!$E$4:$E$503="Yes"))</f>
        <v/>
      </c>
      <c r="F44" s="57">
        <f>IFERROR(SUMPRODUCT((ISNUMBER(Log!$A$4:$A$503))*(Log!$C$4:$C$503=Log!$I$4)*(Log!$E$4:$E$503="Yes"))/SUMPRODUCT((ISNUMBER(Log!$A$4:$A$503))*(Log!$C$4:$C$503=Log!$I$4)),"-")</f>
        <v/>
      </c>
      <c r="G44" s="18">
        <f>SUMPRODUCT((ISNUMBER(Log!$A$4:$A$503))*(Log!$C$4:$C$503=Log!$I$4)*(Log!$G$4:$G$503))</f>
        <v/>
      </c>
      <c r="H44" s="18">
        <f>IFERROR(SUMPRODUCT((ISNUMBER(Log!$A$4:$A$503))*(Log!$C$4:$C$503=Log!$I$4)*(Log!$G$4:$G$503))/SUMPRODUCT((ISNUMBER(Log!$A$4:$A$503))*(Log!$C$4:$C$503=Log!$I$4)*(Log!$F$4:$F$503="Pursued Treatment")),"-")</f>
        <v/>
      </c>
      <c r="I44" s="21" t="n"/>
    </row>
    <row r="45" ht="15.75" customHeight="1" s="63">
      <c r="A45" s="35">
        <f>IF(Log!$I$5="","Clinician 5",Log!$I$5)</f>
        <v/>
      </c>
      <c r="B45" s="53">
        <f>SUMPRODUCT((ISNUMBER(Log!$A$4:$A$503))*(Log!$C$4:$C$503=Log!$I$5))</f>
        <v/>
      </c>
      <c r="C45" s="53">
        <f>SUMPRODUCT((ISNUMBER(Log!$A$4:$A$503))*(Log!$C$4:$C$503=Log!$I$5)*(Log!$F$4:$F$503="Pursued Treatment"))</f>
        <v/>
      </c>
      <c r="D45" s="54">
        <f>IFERROR(SUMPRODUCT((ISNUMBER(Log!$A$4:$A$503))*(Log!$C$4:$C$503=Log!$I$5)*(Log!$F$4:$F$503="Pursued Treatment"))/SUMPRODUCT((ISNUMBER(Log!$A$4:$A$503))*(Log!$C$4:$C$503=Log!$I$5)),"-")</f>
        <v/>
      </c>
      <c r="E45" s="53">
        <f>SUMPRODUCT((ISNUMBER(Log!$A$4:$A$503))*(Log!$C$4:$C$503=Log!$I$5)*(Log!$E$4:$E$503="Yes"))</f>
        <v/>
      </c>
      <c r="F45" s="54">
        <f>IFERROR(SUMPRODUCT((ISNUMBER(Log!$A$4:$A$503))*(Log!$C$4:$C$503=Log!$I$5)*(Log!$E$4:$E$503="Yes"))/SUMPRODUCT((ISNUMBER(Log!$A$4:$A$503))*(Log!$C$4:$C$503=Log!$I$5)),"-")</f>
        <v/>
      </c>
      <c r="G45" s="55">
        <f>SUMPRODUCT((ISNUMBER(Log!$A$4:$A$503))*(Log!$C$4:$C$503=Log!$I$5)*(Log!$G$4:$G$503))</f>
        <v/>
      </c>
      <c r="H45" s="55">
        <f>IFERROR(SUMPRODUCT((ISNUMBER(Log!$A$4:$A$503))*(Log!$C$4:$C$503=Log!$I$5)*(Log!$G$4:$G$503))/SUMPRODUCT((ISNUMBER(Log!$A$4:$A$503))*(Log!$C$4:$C$503=Log!$I$5)*(Log!$F$4:$F$503="Pursued Treatment")),"-")</f>
        <v/>
      </c>
      <c r="I45" s="62" t="n"/>
    </row>
    <row r="46" ht="15.75" customHeight="1" s="63"/>
    <row r="47" ht="15.75" customHeight="1" s="63"/>
    <row r="48" ht="15.75" customHeight="1" s="63"/>
    <row r="49" ht="15.75" customHeight="1" s="63"/>
    <row r="50" ht="15.75" customHeight="1" s="63"/>
    <row r="51" ht="15.75" customHeight="1" s="63"/>
    <row r="52" ht="15.75" customHeight="1" s="63"/>
    <row r="53" ht="15.75" customHeight="1" s="63"/>
    <row r="54" ht="15.75" customHeight="1" s="63"/>
    <row r="55" ht="15.75" customHeight="1" s="63"/>
    <row r="56" ht="15.75" customHeight="1" s="63"/>
    <row r="57" ht="15.75" customHeight="1" s="63"/>
    <row r="58" ht="15.75" customHeight="1" s="63"/>
    <row r="59" ht="15.75" customHeight="1" s="63"/>
    <row r="60" ht="15.75" customHeight="1" s="63"/>
    <row r="61" ht="15.75" customHeight="1" s="63"/>
    <row r="62" ht="15.75" customHeight="1" s="63"/>
    <row r="63" ht="15.75" customHeight="1" s="63"/>
    <row r="64" ht="15.75" customHeight="1" s="63"/>
    <row r="65" ht="15.75" customHeight="1" s="63"/>
    <row r="66" ht="15.75" customHeight="1" s="63"/>
    <row r="67" ht="15.75" customHeight="1" s="63"/>
    <row r="68" ht="15.75" customHeight="1" s="63"/>
    <row r="69" ht="15.75" customHeight="1" s="63"/>
    <row r="70" ht="15.75" customHeight="1" s="63"/>
    <row r="71" ht="15.75" customHeight="1" s="63"/>
    <row r="72" ht="15.75" customHeight="1" s="63"/>
    <row r="73" ht="15.75" customHeight="1" s="63"/>
    <row r="74" ht="15.75" customHeight="1" s="63"/>
    <row r="75" ht="15.75" customHeight="1" s="63"/>
    <row r="76" ht="15.75" customHeight="1" s="63"/>
    <row r="77" ht="15.75" customHeight="1" s="63"/>
    <row r="78" ht="15.75" customHeight="1" s="63"/>
    <row r="79" ht="15.75" customHeight="1" s="63"/>
    <row r="80" ht="15.75" customHeight="1" s="63"/>
    <row r="81" ht="15.75" customHeight="1" s="63"/>
    <row r="82" ht="15.75" customHeight="1" s="63"/>
    <row r="83" ht="15.75" customHeight="1" s="63"/>
    <row r="84" ht="15.75" customHeight="1" s="63"/>
    <row r="85" ht="15.75" customHeight="1" s="63"/>
    <row r="86" ht="15.75" customHeight="1" s="63"/>
    <row r="87" ht="15.75" customHeight="1" s="63"/>
    <row r="88" ht="15.75" customHeight="1" s="63"/>
    <row r="89" ht="15.75" customHeight="1" s="63"/>
    <row r="90" ht="15.75" customHeight="1" s="63"/>
    <row r="91" ht="15.75" customHeight="1" s="63"/>
    <row r="92" ht="15.75" customHeight="1" s="63"/>
    <row r="93" ht="15.75" customHeight="1" s="63"/>
    <row r="94" ht="15.75" customHeight="1" s="63"/>
    <row r="95" ht="15.75" customHeight="1" s="63"/>
    <row r="96" ht="15.75" customHeight="1" s="63"/>
    <row r="97" ht="15.75" customHeight="1" s="63"/>
    <row r="98" ht="15.75" customHeight="1" s="63"/>
    <row r="99" ht="15.75" customHeight="1" s="63"/>
    <row r="100" ht="15.75" customHeight="1" s="63"/>
    <row r="101" ht="15.75" customHeight="1" s="63"/>
    <row r="102" ht="15.75" customHeight="1" s="63"/>
    <row r="103" ht="15.75" customHeight="1" s="63"/>
    <row r="104" ht="15.75" customHeight="1" s="63"/>
    <row r="105" ht="15.75" customHeight="1" s="63"/>
    <row r="106" ht="15.75" customHeight="1" s="63"/>
    <row r="107" ht="15.75" customHeight="1" s="63"/>
    <row r="108" ht="15.75" customHeight="1" s="63"/>
    <row r="109" ht="15.75" customHeight="1" s="63"/>
    <row r="110" ht="15.75" customHeight="1" s="63"/>
    <row r="111" ht="15.75" customHeight="1" s="63"/>
    <row r="112" ht="15.75" customHeight="1" s="63"/>
    <row r="113" ht="15.75" customHeight="1" s="63"/>
    <row r="114" ht="15.75" customHeight="1" s="63"/>
    <row r="115" ht="15.75" customHeight="1" s="63"/>
    <row r="116" ht="15.75" customHeight="1" s="63"/>
    <row r="117" ht="15.75" customHeight="1" s="63"/>
    <row r="118" ht="15.75" customHeight="1" s="63"/>
    <row r="119" ht="15.75" customHeight="1" s="63"/>
    <row r="120" ht="15.75" customHeight="1" s="63"/>
    <row r="121" ht="15.75" customHeight="1" s="63"/>
    <row r="122" ht="15.75" customHeight="1" s="63"/>
    <row r="123" ht="15.75" customHeight="1" s="63"/>
    <row r="124" ht="15.75" customHeight="1" s="63"/>
    <row r="125" ht="15.75" customHeight="1" s="63"/>
    <row r="126" ht="15.75" customHeight="1" s="63"/>
    <row r="127" ht="15.75" customHeight="1" s="63"/>
    <row r="128" ht="15.75" customHeight="1" s="63"/>
    <row r="129" ht="15.75" customHeight="1" s="63"/>
    <row r="130" ht="15.75" customHeight="1" s="63"/>
    <row r="131" ht="15.75" customHeight="1" s="63"/>
    <row r="132" ht="15.75" customHeight="1" s="63"/>
    <row r="133" ht="15.75" customHeight="1" s="63"/>
    <row r="134" ht="15.75" customHeight="1" s="63"/>
    <row r="135" ht="15.75" customHeight="1" s="63"/>
    <row r="136" ht="15.75" customHeight="1" s="63"/>
    <row r="137" ht="15.75" customHeight="1" s="63"/>
    <row r="138" ht="15.75" customHeight="1" s="63"/>
    <row r="139" ht="15.75" customHeight="1" s="63"/>
    <row r="140" ht="15.75" customHeight="1" s="63"/>
    <row r="141" ht="15.75" customHeight="1" s="63"/>
    <row r="142" ht="15.75" customHeight="1" s="63"/>
    <row r="143" ht="15.75" customHeight="1" s="63"/>
    <row r="144" ht="15.75" customHeight="1" s="63"/>
    <row r="145" ht="15.75" customHeight="1" s="63"/>
    <row r="146" ht="15.75" customHeight="1" s="63"/>
    <row r="147" ht="15.75" customHeight="1" s="63"/>
    <row r="148" ht="15.75" customHeight="1" s="63"/>
    <row r="149" ht="15.75" customHeight="1" s="63"/>
    <row r="150" ht="15.75" customHeight="1" s="63"/>
    <row r="151" ht="15.75" customHeight="1" s="63"/>
    <row r="152" ht="15.75" customHeight="1" s="63"/>
    <row r="153" ht="15.75" customHeight="1" s="63"/>
    <row r="154" ht="15.75" customHeight="1" s="63"/>
    <row r="155" ht="15.75" customHeight="1" s="63"/>
    <row r="156" ht="15.75" customHeight="1" s="63"/>
    <row r="157" ht="15.75" customHeight="1" s="63"/>
    <row r="158" ht="15.75" customHeight="1" s="63"/>
    <row r="159" ht="15.75" customHeight="1" s="63"/>
    <row r="160" ht="15.75" customHeight="1" s="63"/>
    <row r="161" ht="15.75" customHeight="1" s="63"/>
    <row r="162" ht="15.75" customHeight="1" s="63"/>
    <row r="163" ht="15.75" customHeight="1" s="63"/>
    <row r="164" ht="15.75" customHeight="1" s="63"/>
    <row r="165" ht="15.75" customHeight="1" s="63"/>
    <row r="166" ht="15.75" customHeight="1" s="63"/>
    <row r="167" ht="15.75" customHeight="1" s="63"/>
    <row r="168" ht="15.75" customHeight="1" s="63"/>
    <row r="169" ht="15.75" customHeight="1" s="63"/>
    <row r="170" ht="15.75" customHeight="1" s="63"/>
    <row r="171" ht="15.75" customHeight="1" s="63"/>
    <row r="172" ht="15.75" customHeight="1" s="63"/>
    <row r="173" ht="15.75" customHeight="1" s="63"/>
    <row r="174" ht="15.75" customHeight="1" s="63"/>
    <row r="175" ht="15.75" customHeight="1" s="63"/>
    <row r="176" ht="15.75" customHeight="1" s="63"/>
    <row r="177" ht="15.75" customHeight="1" s="63"/>
    <row r="178" ht="15.75" customHeight="1" s="63"/>
    <row r="179" ht="15.75" customHeight="1" s="63"/>
    <row r="180" ht="15.75" customHeight="1" s="63"/>
    <row r="181" ht="15.75" customHeight="1" s="63"/>
    <row r="182" ht="15.75" customHeight="1" s="63"/>
    <row r="183" ht="15.75" customHeight="1" s="63"/>
    <row r="184" ht="15.75" customHeight="1" s="63"/>
    <row r="185" ht="15.75" customHeight="1" s="63"/>
    <row r="186" ht="15.75" customHeight="1" s="63"/>
    <row r="187" ht="15.75" customHeight="1" s="63"/>
    <row r="188" ht="15.75" customHeight="1" s="63"/>
    <row r="189" ht="15.75" customHeight="1" s="63"/>
    <row r="190" ht="15.75" customHeight="1" s="63"/>
    <row r="191" ht="15.75" customHeight="1" s="63"/>
    <row r="192" ht="15.75" customHeight="1" s="63"/>
    <row r="193" ht="15.75" customHeight="1" s="63"/>
    <row r="194" ht="15.75" customHeight="1" s="63"/>
    <row r="195" ht="15.75" customHeight="1" s="63"/>
    <row r="196" ht="15.75" customHeight="1" s="63"/>
    <row r="197" ht="15.75" customHeight="1" s="63"/>
    <row r="198" ht="15.75" customHeight="1" s="63"/>
    <row r="199" ht="15.75" customHeight="1" s="63"/>
    <row r="200" ht="15.75" customHeight="1" s="63"/>
    <row r="201" ht="15.75" customHeight="1" s="63"/>
    <row r="202" ht="15.75" customHeight="1" s="63"/>
    <row r="203" ht="15.75" customHeight="1" s="63"/>
    <row r="204" ht="15.75" customHeight="1" s="63"/>
    <row r="205" ht="15.75" customHeight="1" s="63"/>
    <row r="206" ht="15.75" customHeight="1" s="63"/>
    <row r="207" ht="15.75" customHeight="1" s="63"/>
    <row r="208" ht="15.75" customHeight="1" s="63"/>
    <row r="209" ht="15.75" customHeight="1" s="63"/>
    <row r="210" ht="15.75" customHeight="1" s="63"/>
    <row r="211" ht="15.75" customHeight="1" s="63"/>
    <row r="212" ht="15.75" customHeight="1" s="63"/>
    <row r="213" ht="15.75" customHeight="1" s="63"/>
    <row r="214" ht="15.75" customHeight="1" s="63"/>
    <row r="215" ht="15.75" customHeight="1" s="63"/>
    <row r="216" ht="15.75" customHeight="1" s="63"/>
    <row r="217" ht="15.75" customHeight="1" s="63"/>
    <row r="218" ht="15.75" customHeight="1" s="63"/>
    <row r="219" ht="15.75" customHeight="1" s="63"/>
    <row r="220" ht="15.75" customHeight="1" s="63"/>
    <row r="221" ht="15.75" customHeight="1" s="63"/>
    <row r="222" ht="15.75" customHeight="1" s="63"/>
    <row r="223" ht="15.75" customHeight="1" s="63"/>
    <row r="224" ht="15.75" customHeight="1" s="63"/>
    <row r="225" ht="15.75" customHeight="1" s="63"/>
    <row r="226" ht="15.75" customHeight="1" s="63"/>
    <row r="227" ht="15.75" customHeight="1" s="63"/>
    <row r="228" ht="15.75" customHeight="1" s="63"/>
    <row r="229" ht="15.75" customHeight="1" s="63"/>
    <row r="230" ht="15.75" customHeight="1" s="63"/>
    <row r="231" ht="15.75" customHeight="1" s="63"/>
    <row r="232" ht="15.75" customHeight="1" s="63"/>
    <row r="233" ht="15.75" customHeight="1" s="63"/>
    <row r="234" ht="15.75" customHeight="1" s="63"/>
    <row r="235" ht="15.75" customHeight="1" s="63"/>
    <row r="236" ht="15.75" customHeight="1" s="63"/>
    <row r="237" ht="15.75" customHeight="1" s="63"/>
    <row r="238" ht="15.75" customHeight="1" s="63"/>
    <row r="239" ht="15.75" customHeight="1" s="63"/>
    <row r="240" ht="15.75" customHeight="1" s="63"/>
    <row r="241" ht="15.75" customHeight="1" s="63"/>
    <row r="242" ht="15.75" customHeight="1" s="63"/>
    <row r="243" ht="15.75" customHeight="1" s="63"/>
    <row r="244" ht="15.75" customHeight="1" s="63"/>
    <row r="245" ht="15.75" customHeight="1" s="63"/>
    <row r="246" ht="15.75" customHeight="1" s="63"/>
    <row r="247" ht="15.75" customHeight="1" s="63"/>
    <row r="248" ht="15.75" customHeight="1" s="63"/>
    <row r="249" ht="15.75" customHeight="1" s="63"/>
    <row r="250" ht="15.75" customHeight="1" s="63"/>
    <row r="251" ht="15.75" customHeight="1" s="63"/>
    <row r="252" ht="15.75" customHeight="1" s="63"/>
    <row r="253" ht="15.75" customHeight="1" s="63"/>
    <row r="254" ht="15.75" customHeight="1" s="63"/>
    <row r="255" ht="15.75" customHeight="1" s="63"/>
    <row r="256" ht="15.75" customHeight="1" s="63"/>
    <row r="257" ht="15.75" customHeight="1" s="63"/>
    <row r="258" ht="15.75" customHeight="1" s="63"/>
    <row r="259" ht="15.75" customHeight="1" s="63"/>
    <row r="260" ht="15.75" customHeight="1" s="63"/>
    <row r="261" ht="15.75" customHeight="1" s="63"/>
    <row r="262" ht="15.75" customHeight="1" s="63"/>
    <row r="263" ht="15.75" customHeight="1" s="63"/>
    <row r="264" ht="15.75" customHeight="1" s="63"/>
    <row r="265" ht="15.75" customHeight="1" s="63"/>
    <row r="266" ht="15.75" customHeight="1" s="63"/>
    <row r="267" ht="15.75" customHeight="1" s="63"/>
    <row r="268" ht="15.75" customHeight="1" s="63"/>
    <row r="269" ht="15.75" customHeight="1" s="63"/>
    <row r="270" ht="15.75" customHeight="1" s="63"/>
    <row r="271" ht="15.75" customHeight="1" s="63"/>
    <row r="272" ht="15.75" customHeight="1" s="63"/>
    <row r="273" ht="15.75" customHeight="1" s="63"/>
    <row r="274" ht="15.75" customHeight="1" s="63"/>
    <row r="275" ht="15.75" customHeight="1" s="63"/>
    <row r="276" ht="15.75" customHeight="1" s="63"/>
    <row r="277" ht="15.75" customHeight="1" s="63"/>
    <row r="278" ht="15.75" customHeight="1" s="63"/>
    <row r="279" ht="15.75" customHeight="1" s="63"/>
    <row r="280" ht="15.75" customHeight="1" s="63"/>
    <row r="281" ht="15.75" customHeight="1" s="63"/>
    <row r="282" ht="15.75" customHeight="1" s="63"/>
    <row r="283" ht="15.75" customHeight="1" s="63"/>
    <row r="284" ht="15.75" customHeight="1" s="63"/>
    <row r="285" ht="15.75" customHeight="1" s="63"/>
    <row r="286" ht="15.75" customHeight="1" s="63"/>
    <row r="287" ht="15.75" customHeight="1" s="63"/>
    <row r="288" ht="15.75" customHeight="1" s="63"/>
    <row r="289" ht="15.75" customHeight="1" s="63"/>
    <row r="290" ht="15.75" customHeight="1" s="63"/>
    <row r="291" ht="15.75" customHeight="1" s="63"/>
    <row r="292" ht="15.75" customHeight="1" s="63"/>
    <row r="293" ht="15.75" customHeight="1" s="63"/>
    <row r="294" ht="15.75" customHeight="1" s="63"/>
    <row r="295" ht="15.75" customHeight="1" s="63"/>
    <row r="296" ht="15.75" customHeight="1" s="63"/>
    <row r="297" ht="15.75" customHeight="1" s="63"/>
    <row r="298" ht="15.75" customHeight="1" s="63"/>
    <row r="299" ht="15.75" customHeight="1" s="63"/>
    <row r="300" ht="15.75" customHeight="1" s="63"/>
    <row r="301" ht="15.75" customHeight="1" s="63"/>
    <row r="302" ht="15.75" customHeight="1" s="63"/>
    <row r="303" ht="15.75" customHeight="1" s="63"/>
    <row r="304" ht="15.75" customHeight="1" s="63"/>
    <row r="305" ht="15.75" customHeight="1" s="63"/>
    <row r="306" ht="15.75" customHeight="1" s="63"/>
    <row r="307" ht="15.75" customHeight="1" s="63"/>
    <row r="308" ht="15.75" customHeight="1" s="63"/>
    <row r="309" ht="15.75" customHeight="1" s="63"/>
    <row r="310" ht="15.75" customHeight="1" s="63"/>
    <row r="311" ht="15.75" customHeight="1" s="63"/>
    <row r="312" ht="15.75" customHeight="1" s="63"/>
    <row r="313" ht="15.75" customHeight="1" s="63"/>
    <row r="314" ht="15.75" customHeight="1" s="63"/>
    <row r="315" ht="15.75" customHeight="1" s="63"/>
    <row r="316" ht="15.75" customHeight="1" s="63"/>
    <row r="317" ht="15.75" customHeight="1" s="63"/>
    <row r="318" ht="15.75" customHeight="1" s="63"/>
    <row r="319" ht="15.75" customHeight="1" s="63"/>
    <row r="320" ht="15.75" customHeight="1" s="63"/>
    <row r="321" ht="15.75" customHeight="1" s="63"/>
    <row r="322" ht="15.75" customHeight="1" s="63"/>
    <row r="323" ht="15.75" customHeight="1" s="63"/>
    <row r="324" ht="15.75" customHeight="1" s="63"/>
    <row r="325" ht="15.75" customHeight="1" s="63"/>
    <row r="326" ht="15.75" customHeight="1" s="63"/>
    <row r="327" ht="15.75" customHeight="1" s="63"/>
    <row r="328" ht="15.75" customHeight="1" s="63"/>
    <row r="329" ht="15.75" customHeight="1" s="63"/>
    <row r="330" ht="15.75" customHeight="1" s="63"/>
    <row r="331" ht="15.75" customHeight="1" s="63"/>
    <row r="332" ht="15.75" customHeight="1" s="63"/>
    <row r="333" ht="15.75" customHeight="1" s="63"/>
    <row r="334" ht="15.75" customHeight="1" s="63"/>
    <row r="335" ht="15.75" customHeight="1" s="63"/>
    <row r="336" ht="15.75" customHeight="1" s="63"/>
    <row r="337" ht="15.75" customHeight="1" s="63"/>
    <row r="338" ht="15.75" customHeight="1" s="63"/>
    <row r="339" ht="15.75" customHeight="1" s="63"/>
    <row r="340" ht="15.75" customHeight="1" s="63"/>
    <row r="341" ht="15.75" customHeight="1" s="63"/>
    <row r="342" ht="15.75" customHeight="1" s="63"/>
    <row r="343" ht="15.75" customHeight="1" s="63"/>
    <row r="344" ht="15.75" customHeight="1" s="63"/>
    <row r="345" ht="15.75" customHeight="1" s="63"/>
    <row r="346" ht="15.75" customHeight="1" s="63"/>
    <row r="347" ht="15.75" customHeight="1" s="63"/>
    <row r="348" ht="15.75" customHeight="1" s="63"/>
    <row r="349" ht="15.75" customHeight="1" s="63"/>
    <row r="350" ht="15.75" customHeight="1" s="63"/>
    <row r="351" ht="15.75" customHeight="1" s="63"/>
    <row r="352" ht="15.75" customHeight="1" s="63"/>
    <row r="353" ht="15.75" customHeight="1" s="63"/>
    <row r="354" ht="15.75" customHeight="1" s="63"/>
    <row r="355" ht="15.75" customHeight="1" s="63"/>
    <row r="356" ht="15.75" customHeight="1" s="63"/>
    <row r="357" ht="15.75" customHeight="1" s="63"/>
    <row r="358" ht="15.75" customHeight="1" s="63"/>
    <row r="359" ht="15.75" customHeight="1" s="63"/>
    <row r="360" ht="15.75" customHeight="1" s="63"/>
    <row r="361" ht="15.75" customHeight="1" s="63"/>
    <row r="362" ht="15.75" customHeight="1" s="63"/>
    <row r="363" ht="15.75" customHeight="1" s="63"/>
    <row r="364" ht="15.75" customHeight="1" s="63"/>
    <row r="365" ht="15.75" customHeight="1" s="63"/>
    <row r="366" ht="15.75" customHeight="1" s="63"/>
    <row r="367" ht="15.75" customHeight="1" s="63"/>
    <row r="368" ht="15.75" customHeight="1" s="63"/>
    <row r="369" ht="15.75" customHeight="1" s="63"/>
    <row r="370" ht="15.75" customHeight="1" s="63"/>
    <row r="371" ht="15.75" customHeight="1" s="63"/>
    <row r="372" ht="15.75" customHeight="1" s="63"/>
    <row r="373" ht="15.75" customHeight="1" s="63"/>
    <row r="374" ht="15.75" customHeight="1" s="63"/>
    <row r="375" ht="15.75" customHeight="1" s="63"/>
    <row r="376" ht="15.75" customHeight="1" s="63"/>
    <row r="377" ht="15.75" customHeight="1" s="63"/>
    <row r="378" ht="15.75" customHeight="1" s="63"/>
    <row r="379" ht="15.75" customHeight="1" s="63"/>
    <row r="380" ht="15.75" customHeight="1" s="63"/>
    <row r="381" ht="15.75" customHeight="1" s="63"/>
    <row r="382" ht="15.75" customHeight="1" s="63"/>
    <row r="383" ht="15.75" customHeight="1" s="63"/>
    <row r="384" ht="15.75" customHeight="1" s="63"/>
    <row r="385" ht="15.75" customHeight="1" s="63"/>
    <row r="386" ht="15.75" customHeight="1" s="63"/>
    <row r="387" ht="15.75" customHeight="1" s="63"/>
    <row r="388" ht="15.75" customHeight="1" s="63"/>
    <row r="389" ht="15.75" customHeight="1" s="63"/>
    <row r="390" ht="15.75" customHeight="1" s="63"/>
    <row r="391" ht="15.75" customHeight="1" s="63"/>
    <row r="392" ht="15.75" customHeight="1" s="63"/>
    <row r="393" ht="15.75" customHeight="1" s="63"/>
    <row r="394" ht="15.75" customHeight="1" s="63"/>
    <row r="395" ht="15.75" customHeight="1" s="63"/>
    <row r="396" ht="15.75" customHeight="1" s="63"/>
    <row r="397" ht="15.75" customHeight="1" s="63"/>
    <row r="398" ht="15.75" customHeight="1" s="63"/>
    <row r="399" ht="15.75" customHeight="1" s="63"/>
    <row r="400" ht="15.75" customHeight="1" s="63"/>
    <row r="401" ht="15.75" customHeight="1" s="63"/>
    <row r="402" ht="15.75" customHeight="1" s="63"/>
    <row r="403" ht="15.75" customHeight="1" s="63"/>
    <row r="404" ht="15.75" customHeight="1" s="63"/>
    <row r="405" ht="15.75" customHeight="1" s="63"/>
    <row r="406" ht="15.75" customHeight="1" s="63"/>
    <row r="407" ht="15.75" customHeight="1" s="63"/>
    <row r="408" ht="15.75" customHeight="1" s="63"/>
    <row r="409" ht="15.75" customHeight="1" s="63"/>
    <row r="410" ht="15.75" customHeight="1" s="63"/>
    <row r="411" ht="15.75" customHeight="1" s="63"/>
    <row r="412" ht="15.75" customHeight="1" s="63"/>
    <row r="413" ht="15.75" customHeight="1" s="63"/>
    <row r="414" ht="15.75" customHeight="1" s="63"/>
    <row r="415" ht="15.75" customHeight="1" s="63"/>
    <row r="416" ht="15.75" customHeight="1" s="63"/>
    <row r="417" ht="15.75" customHeight="1" s="63"/>
    <row r="418" ht="15.75" customHeight="1" s="63"/>
    <row r="419" ht="15.75" customHeight="1" s="63"/>
    <row r="420" ht="15.75" customHeight="1" s="63"/>
    <row r="421" ht="15.75" customHeight="1" s="63"/>
    <row r="422" ht="15.75" customHeight="1" s="63"/>
    <row r="423" ht="15.75" customHeight="1" s="63"/>
    <row r="424" ht="15.75" customHeight="1" s="63"/>
    <row r="425" ht="15.75" customHeight="1" s="63"/>
    <row r="426" ht="15.75" customHeight="1" s="63"/>
    <row r="427" ht="15.75" customHeight="1" s="63"/>
    <row r="428" ht="15.75" customHeight="1" s="63"/>
    <row r="429" ht="15.75" customHeight="1" s="63"/>
    <row r="430" ht="15.75" customHeight="1" s="63"/>
    <row r="431" ht="15.75" customHeight="1" s="63"/>
    <row r="432" ht="15.75" customHeight="1" s="63"/>
    <row r="433" ht="15.75" customHeight="1" s="63"/>
    <row r="434" ht="15.75" customHeight="1" s="63"/>
    <row r="435" ht="15.75" customHeight="1" s="63"/>
    <row r="436" ht="15.75" customHeight="1" s="63"/>
    <row r="437" ht="15.75" customHeight="1" s="63"/>
    <row r="438" ht="15.75" customHeight="1" s="63"/>
    <row r="439" ht="15.75" customHeight="1" s="63"/>
    <row r="440" ht="15.75" customHeight="1" s="63"/>
    <row r="441" ht="15.75" customHeight="1" s="63"/>
    <row r="442" ht="15.75" customHeight="1" s="63"/>
    <row r="443" ht="15.75" customHeight="1" s="63"/>
    <row r="444" ht="15.75" customHeight="1" s="63"/>
    <row r="445" ht="15.75" customHeight="1" s="63"/>
    <row r="446" ht="15.75" customHeight="1" s="63"/>
    <row r="447" ht="15.75" customHeight="1" s="63"/>
    <row r="448" ht="15.75" customHeight="1" s="63"/>
    <row r="449" ht="15.75" customHeight="1" s="63"/>
    <row r="450" ht="15.75" customHeight="1" s="63"/>
    <row r="451" ht="15.75" customHeight="1" s="63"/>
    <row r="452" ht="15.75" customHeight="1" s="63"/>
    <row r="453" ht="15.75" customHeight="1" s="63"/>
    <row r="454" ht="15.75" customHeight="1" s="63"/>
    <row r="455" ht="15.75" customHeight="1" s="63"/>
    <row r="456" ht="15.75" customHeight="1" s="63"/>
    <row r="457" ht="15.75" customHeight="1" s="63"/>
    <row r="458" ht="15.75" customHeight="1" s="63"/>
    <row r="459" ht="15.75" customHeight="1" s="63"/>
    <row r="460" ht="15.75" customHeight="1" s="63"/>
    <row r="461" ht="15.75" customHeight="1" s="63"/>
    <row r="462" ht="15.75" customHeight="1" s="63"/>
    <row r="463" ht="15.75" customHeight="1" s="63"/>
    <row r="464" ht="15.75" customHeight="1" s="63"/>
    <row r="465" ht="15.75" customHeight="1" s="63"/>
    <row r="466" ht="15.75" customHeight="1" s="63"/>
    <row r="467" ht="15.75" customHeight="1" s="63"/>
    <row r="468" ht="15.75" customHeight="1" s="63"/>
    <row r="469" ht="15.75" customHeight="1" s="63"/>
    <row r="470" ht="15.75" customHeight="1" s="63"/>
    <row r="471" ht="15.75" customHeight="1" s="63"/>
    <row r="472" ht="15.75" customHeight="1" s="63"/>
    <row r="473" ht="15.75" customHeight="1" s="63"/>
    <row r="474" ht="15.75" customHeight="1" s="63"/>
    <row r="475" ht="15.75" customHeight="1" s="63"/>
    <row r="476" ht="15.75" customHeight="1" s="63"/>
    <row r="477" ht="15.75" customHeight="1" s="63"/>
    <row r="478" ht="15.75" customHeight="1" s="63"/>
    <row r="479" ht="15.75" customHeight="1" s="63"/>
    <row r="480" ht="15.75" customHeight="1" s="63"/>
    <row r="481" ht="15.75" customHeight="1" s="63"/>
    <row r="482" ht="15.75" customHeight="1" s="63"/>
    <row r="483" ht="15.75" customHeight="1" s="63"/>
    <row r="484" ht="15.75" customHeight="1" s="63"/>
    <row r="485" ht="15.75" customHeight="1" s="63"/>
    <row r="486" ht="15.75" customHeight="1" s="63"/>
    <row r="487" ht="15.75" customHeight="1" s="63"/>
    <row r="488" ht="15.75" customHeight="1" s="63"/>
    <row r="489" ht="15.75" customHeight="1" s="63"/>
    <row r="490" ht="15.75" customHeight="1" s="63"/>
    <row r="491" ht="15.75" customHeight="1" s="63"/>
    <row r="492" ht="15.75" customHeight="1" s="63"/>
    <row r="493" ht="15.75" customHeight="1" s="63"/>
    <row r="494" ht="15.75" customHeight="1" s="63"/>
    <row r="495" ht="15.75" customHeight="1" s="63"/>
    <row r="496" ht="15.75" customHeight="1" s="63"/>
    <row r="497" ht="15.75" customHeight="1" s="63"/>
    <row r="498" ht="15.75" customHeight="1" s="63"/>
    <row r="499" ht="15.75" customHeight="1" s="63"/>
    <row r="500" ht="15.75" customHeight="1" s="63"/>
    <row r="501" ht="15.75" customHeight="1" s="63"/>
    <row r="502" ht="15.75" customHeight="1" s="63"/>
    <row r="503" ht="15.75" customHeight="1" s="63"/>
    <row r="504" ht="15.75" customHeight="1" s="63"/>
    <row r="505" ht="15.75" customHeight="1" s="63"/>
    <row r="506" ht="15.75" customHeight="1" s="63"/>
    <row r="507" ht="15.75" customHeight="1" s="63"/>
    <row r="508" ht="15.75" customHeight="1" s="63"/>
    <row r="509" ht="15.75" customHeight="1" s="63"/>
    <row r="510" ht="15.75" customHeight="1" s="63"/>
    <row r="511" ht="15.75" customHeight="1" s="63"/>
    <row r="512" ht="15.75" customHeight="1" s="63"/>
    <row r="513" ht="15.75" customHeight="1" s="63"/>
    <row r="514" ht="15.75" customHeight="1" s="63"/>
    <row r="515" ht="15.75" customHeight="1" s="63"/>
    <row r="516" ht="15.75" customHeight="1" s="63"/>
    <row r="517" ht="15.75" customHeight="1" s="63"/>
    <row r="518" ht="15.75" customHeight="1" s="63"/>
    <row r="519" ht="15.75" customHeight="1" s="63"/>
    <row r="520" ht="15.75" customHeight="1" s="63"/>
    <row r="521" ht="15.75" customHeight="1" s="63"/>
    <row r="522" ht="15.75" customHeight="1" s="63"/>
    <row r="523" ht="15.75" customHeight="1" s="63"/>
    <row r="524" ht="15.75" customHeight="1" s="63"/>
    <row r="525" ht="15.75" customHeight="1" s="63"/>
    <row r="526" ht="15.75" customHeight="1" s="63"/>
    <row r="527" ht="15.75" customHeight="1" s="63"/>
    <row r="528" ht="15.75" customHeight="1" s="63"/>
    <row r="529" ht="15.75" customHeight="1" s="63"/>
    <row r="530" ht="15.75" customHeight="1" s="63"/>
    <row r="531" ht="15.75" customHeight="1" s="63"/>
    <row r="532" ht="15.75" customHeight="1" s="63"/>
    <row r="533" ht="15.75" customHeight="1" s="63"/>
    <row r="534" ht="15.75" customHeight="1" s="63"/>
    <row r="535" ht="15.75" customHeight="1" s="63"/>
    <row r="536" ht="15.75" customHeight="1" s="63"/>
    <row r="537" ht="15.75" customHeight="1" s="63"/>
    <row r="538" ht="15.75" customHeight="1" s="63"/>
    <row r="539" ht="15.75" customHeight="1" s="63"/>
    <row r="540" ht="15.75" customHeight="1" s="63"/>
    <row r="541" ht="15.75" customHeight="1" s="63"/>
    <row r="542" ht="15.75" customHeight="1" s="63"/>
    <row r="543" ht="15.75" customHeight="1" s="63"/>
    <row r="544" ht="15.75" customHeight="1" s="63"/>
    <row r="545" ht="15.75" customHeight="1" s="63"/>
    <row r="546" ht="15.75" customHeight="1" s="63"/>
    <row r="547" ht="15.75" customHeight="1" s="63"/>
    <row r="548" ht="15.75" customHeight="1" s="63"/>
    <row r="549" ht="15.75" customHeight="1" s="63"/>
    <row r="550" ht="15.75" customHeight="1" s="63"/>
    <row r="551" ht="15.75" customHeight="1" s="63"/>
    <row r="552" ht="15.75" customHeight="1" s="63"/>
    <row r="553" ht="15.75" customHeight="1" s="63"/>
    <row r="554" ht="15.75" customHeight="1" s="63"/>
    <row r="555" ht="15.75" customHeight="1" s="63"/>
    <row r="556" ht="15.75" customHeight="1" s="63"/>
    <row r="557" ht="15.75" customHeight="1" s="63"/>
    <row r="558" ht="15.75" customHeight="1" s="63"/>
    <row r="559" ht="15.75" customHeight="1" s="63"/>
    <row r="560" ht="15.75" customHeight="1" s="63"/>
    <row r="561" ht="15.75" customHeight="1" s="63"/>
    <row r="562" ht="15.75" customHeight="1" s="63"/>
    <row r="563" ht="15.75" customHeight="1" s="63"/>
    <row r="564" ht="15.75" customHeight="1" s="63"/>
    <row r="565" ht="15.75" customHeight="1" s="63"/>
    <row r="566" ht="15.75" customHeight="1" s="63"/>
    <row r="567" ht="15.75" customHeight="1" s="63"/>
    <row r="568" ht="15.75" customHeight="1" s="63"/>
    <row r="569" ht="15.75" customHeight="1" s="63"/>
    <row r="570" ht="15.75" customHeight="1" s="63"/>
    <row r="571" ht="15.75" customHeight="1" s="63"/>
    <row r="572" ht="15.75" customHeight="1" s="63"/>
    <row r="573" ht="15.75" customHeight="1" s="63"/>
    <row r="574" ht="15.75" customHeight="1" s="63"/>
    <row r="575" ht="15.75" customHeight="1" s="63"/>
    <row r="576" ht="15.75" customHeight="1" s="63"/>
    <row r="577" ht="15.75" customHeight="1" s="63"/>
    <row r="578" ht="15.75" customHeight="1" s="63"/>
    <row r="579" ht="15.75" customHeight="1" s="63"/>
    <row r="580" ht="15.75" customHeight="1" s="63"/>
    <row r="581" ht="15.75" customHeight="1" s="63"/>
    <row r="582" ht="15.75" customHeight="1" s="63"/>
    <row r="583" ht="15.75" customHeight="1" s="63"/>
    <row r="584" ht="15.75" customHeight="1" s="63"/>
    <row r="585" ht="15.75" customHeight="1" s="63"/>
    <row r="586" ht="15.75" customHeight="1" s="63"/>
    <row r="587" ht="15.75" customHeight="1" s="63"/>
    <row r="588" ht="15.75" customHeight="1" s="63"/>
    <row r="589" ht="15.75" customHeight="1" s="63"/>
    <row r="590" ht="15.75" customHeight="1" s="63"/>
    <row r="591" ht="15.75" customHeight="1" s="63"/>
    <row r="592" ht="15.75" customHeight="1" s="63"/>
    <row r="593" ht="15.75" customHeight="1" s="63"/>
    <row r="594" ht="15.75" customHeight="1" s="63"/>
    <row r="595" ht="15.75" customHeight="1" s="63"/>
    <row r="596" ht="15.75" customHeight="1" s="63"/>
    <row r="597" ht="15.75" customHeight="1" s="63"/>
    <row r="598" ht="15.75" customHeight="1" s="63"/>
    <row r="599" ht="15.75" customHeight="1" s="63"/>
    <row r="600" ht="15.75" customHeight="1" s="63"/>
    <row r="601" ht="15.75" customHeight="1" s="63"/>
    <row r="602" ht="15.75" customHeight="1" s="63"/>
    <row r="603" ht="15.75" customHeight="1" s="63"/>
    <row r="604" ht="15.75" customHeight="1" s="63"/>
    <row r="605" ht="15.75" customHeight="1" s="63"/>
    <row r="606" ht="15.75" customHeight="1" s="63"/>
    <row r="607" ht="15.75" customHeight="1" s="63"/>
    <row r="608" ht="15.75" customHeight="1" s="63"/>
    <row r="609" ht="15.75" customHeight="1" s="63"/>
    <row r="610" ht="15.75" customHeight="1" s="63"/>
    <row r="611" ht="15.75" customHeight="1" s="63"/>
    <row r="612" ht="15.75" customHeight="1" s="63"/>
    <row r="613" ht="15.75" customHeight="1" s="63"/>
    <row r="614" ht="15.75" customHeight="1" s="63"/>
    <row r="615" ht="15.75" customHeight="1" s="63"/>
    <row r="616" ht="15.75" customHeight="1" s="63"/>
    <row r="617" ht="15.75" customHeight="1" s="63"/>
    <row r="618" ht="15.75" customHeight="1" s="63"/>
    <row r="619" ht="15.75" customHeight="1" s="63"/>
    <row r="620" ht="15.75" customHeight="1" s="63"/>
    <row r="621" ht="15.75" customHeight="1" s="63"/>
    <row r="622" ht="15.75" customHeight="1" s="63"/>
    <row r="623" ht="15.75" customHeight="1" s="63"/>
    <row r="624" ht="15.75" customHeight="1" s="63"/>
    <row r="625" ht="15.75" customHeight="1" s="63"/>
    <row r="626" ht="15.75" customHeight="1" s="63"/>
    <row r="627" ht="15.75" customHeight="1" s="63"/>
    <row r="628" ht="15.75" customHeight="1" s="63"/>
    <row r="629" ht="15.75" customHeight="1" s="63"/>
    <row r="630" ht="15.75" customHeight="1" s="63"/>
    <row r="631" ht="15.75" customHeight="1" s="63"/>
    <row r="632" ht="15.75" customHeight="1" s="63"/>
    <row r="633" ht="15.75" customHeight="1" s="63"/>
    <row r="634" ht="15.75" customHeight="1" s="63"/>
    <row r="635" ht="15.75" customHeight="1" s="63"/>
    <row r="636" ht="15.75" customHeight="1" s="63"/>
    <row r="637" ht="15.75" customHeight="1" s="63"/>
    <row r="638" ht="15.75" customHeight="1" s="63"/>
    <row r="639" ht="15.75" customHeight="1" s="63"/>
    <row r="640" ht="15.75" customHeight="1" s="63"/>
    <row r="641" ht="15.75" customHeight="1" s="63"/>
    <row r="642" ht="15.75" customHeight="1" s="63"/>
    <row r="643" ht="15.75" customHeight="1" s="63"/>
    <row r="644" ht="15.75" customHeight="1" s="63"/>
    <row r="645" ht="15.75" customHeight="1" s="63"/>
    <row r="646" ht="15.75" customHeight="1" s="63"/>
    <row r="647" ht="15.75" customHeight="1" s="63"/>
    <row r="648" ht="15.75" customHeight="1" s="63"/>
    <row r="649" ht="15.75" customHeight="1" s="63"/>
    <row r="650" ht="15.75" customHeight="1" s="63"/>
    <row r="651" ht="15.75" customHeight="1" s="63"/>
    <row r="652" ht="15.75" customHeight="1" s="63"/>
    <row r="653" ht="15.75" customHeight="1" s="63"/>
    <row r="654" ht="15.75" customHeight="1" s="63"/>
    <row r="655" ht="15.75" customHeight="1" s="63"/>
    <row r="656" ht="15.75" customHeight="1" s="63"/>
    <row r="657" ht="15.75" customHeight="1" s="63"/>
    <row r="658" ht="15.75" customHeight="1" s="63"/>
    <row r="659" ht="15.75" customHeight="1" s="63"/>
    <row r="660" ht="15.75" customHeight="1" s="63"/>
    <row r="661" ht="15.75" customHeight="1" s="63"/>
    <row r="662" ht="15.75" customHeight="1" s="63"/>
    <row r="663" ht="15.75" customHeight="1" s="63"/>
    <row r="664" ht="15.75" customHeight="1" s="63"/>
    <row r="665" ht="15.75" customHeight="1" s="63"/>
    <row r="666" ht="15.75" customHeight="1" s="63"/>
    <row r="667" ht="15.75" customHeight="1" s="63"/>
    <row r="668" ht="15.75" customHeight="1" s="63"/>
    <row r="669" ht="15.75" customHeight="1" s="63"/>
    <row r="670" ht="15.75" customHeight="1" s="63"/>
    <row r="671" ht="15.75" customHeight="1" s="63"/>
    <row r="672" ht="15.75" customHeight="1" s="63"/>
    <row r="673" ht="15.75" customHeight="1" s="63"/>
    <row r="674" ht="15.75" customHeight="1" s="63"/>
    <row r="675" ht="15.75" customHeight="1" s="63"/>
    <row r="676" ht="15.75" customHeight="1" s="63"/>
    <row r="677" ht="15.75" customHeight="1" s="63"/>
    <row r="678" ht="15.75" customHeight="1" s="63"/>
    <row r="679" ht="15.75" customHeight="1" s="63"/>
    <row r="680" ht="15.75" customHeight="1" s="63"/>
    <row r="681" ht="15.75" customHeight="1" s="63"/>
    <row r="682" ht="15.75" customHeight="1" s="63"/>
    <row r="683" ht="15.75" customHeight="1" s="63"/>
    <row r="684" ht="15.75" customHeight="1" s="63"/>
    <row r="685" ht="15.75" customHeight="1" s="63"/>
    <row r="686" ht="15.75" customHeight="1" s="63"/>
    <row r="687" ht="15.75" customHeight="1" s="63"/>
    <row r="688" ht="15.75" customHeight="1" s="63"/>
    <row r="689" ht="15.75" customHeight="1" s="63"/>
    <row r="690" ht="15.75" customHeight="1" s="63"/>
    <row r="691" ht="15.75" customHeight="1" s="63"/>
    <row r="692" ht="15.75" customHeight="1" s="63"/>
    <row r="693" ht="15.75" customHeight="1" s="63"/>
    <row r="694" ht="15.75" customHeight="1" s="63"/>
    <row r="695" ht="15.75" customHeight="1" s="63"/>
    <row r="696" ht="15.75" customHeight="1" s="63"/>
    <row r="697" ht="15.75" customHeight="1" s="63"/>
    <row r="698" ht="15.75" customHeight="1" s="63"/>
    <row r="699" ht="15.75" customHeight="1" s="63"/>
    <row r="700" ht="15.75" customHeight="1" s="63"/>
    <row r="701" ht="15.75" customHeight="1" s="63"/>
    <row r="702" ht="15.75" customHeight="1" s="63"/>
    <row r="703" ht="15.75" customHeight="1" s="63"/>
    <row r="704" ht="15.75" customHeight="1" s="63"/>
    <row r="705" ht="15.75" customHeight="1" s="63"/>
    <row r="706" ht="15.75" customHeight="1" s="63"/>
    <row r="707" ht="15.75" customHeight="1" s="63"/>
    <row r="708" ht="15.75" customHeight="1" s="63"/>
    <row r="709" ht="15.75" customHeight="1" s="63"/>
    <row r="710" ht="15.75" customHeight="1" s="63"/>
    <row r="711" ht="15.75" customHeight="1" s="63"/>
    <row r="712" ht="15.75" customHeight="1" s="63"/>
    <row r="713" ht="15.75" customHeight="1" s="63"/>
    <row r="714" ht="15.75" customHeight="1" s="63"/>
    <row r="715" ht="15.75" customHeight="1" s="63"/>
    <row r="716" ht="15.75" customHeight="1" s="63"/>
    <row r="717" ht="15.75" customHeight="1" s="63"/>
    <row r="718" ht="15.75" customHeight="1" s="63"/>
    <row r="719" ht="15.75" customHeight="1" s="63"/>
    <row r="720" ht="15.75" customHeight="1" s="63"/>
    <row r="721" ht="15.75" customHeight="1" s="63"/>
    <row r="722" ht="15.75" customHeight="1" s="63"/>
    <row r="723" ht="15.75" customHeight="1" s="63"/>
    <row r="724" ht="15.75" customHeight="1" s="63"/>
    <row r="725" ht="15.75" customHeight="1" s="63"/>
    <row r="726" ht="15.75" customHeight="1" s="63"/>
    <row r="727" ht="15.75" customHeight="1" s="63"/>
    <row r="728" ht="15.75" customHeight="1" s="63"/>
    <row r="729" ht="15.75" customHeight="1" s="63"/>
    <row r="730" ht="15.75" customHeight="1" s="63"/>
    <row r="731" ht="15.75" customHeight="1" s="63"/>
    <row r="732" ht="15.75" customHeight="1" s="63"/>
    <row r="733" ht="15.75" customHeight="1" s="63"/>
    <row r="734" ht="15.75" customHeight="1" s="63"/>
    <row r="735" ht="15.75" customHeight="1" s="63"/>
    <row r="736" ht="15.75" customHeight="1" s="63"/>
    <row r="737" ht="15.75" customHeight="1" s="63"/>
    <row r="738" ht="15.75" customHeight="1" s="63"/>
    <row r="739" ht="15.75" customHeight="1" s="63"/>
    <row r="740" ht="15.75" customHeight="1" s="63"/>
    <row r="741" ht="15.75" customHeight="1" s="63"/>
    <row r="742" ht="15.75" customHeight="1" s="63"/>
    <row r="743" ht="15.75" customHeight="1" s="63"/>
    <row r="744" ht="15.75" customHeight="1" s="63"/>
    <row r="745" ht="15.75" customHeight="1" s="63"/>
    <row r="746" ht="15.75" customHeight="1" s="63"/>
    <row r="747" ht="15.75" customHeight="1" s="63"/>
    <row r="748" ht="15.75" customHeight="1" s="63"/>
    <row r="749" ht="15.75" customHeight="1" s="63"/>
    <row r="750" ht="15.75" customHeight="1" s="63"/>
    <row r="751" ht="15.75" customHeight="1" s="63"/>
    <row r="752" ht="15.75" customHeight="1" s="63"/>
    <row r="753" ht="15.75" customHeight="1" s="63"/>
    <row r="754" ht="15.75" customHeight="1" s="63"/>
    <row r="755" ht="15.75" customHeight="1" s="63"/>
    <row r="756" ht="15.75" customHeight="1" s="63"/>
    <row r="757" ht="15.75" customHeight="1" s="63"/>
    <row r="758" ht="15.75" customHeight="1" s="63"/>
    <row r="759" ht="15.75" customHeight="1" s="63"/>
    <row r="760" ht="15.75" customHeight="1" s="63"/>
    <row r="761" ht="15.75" customHeight="1" s="63"/>
    <row r="762" ht="15.75" customHeight="1" s="63"/>
    <row r="763" ht="15.75" customHeight="1" s="63"/>
    <row r="764" ht="15.75" customHeight="1" s="63"/>
    <row r="765" ht="15.75" customHeight="1" s="63"/>
    <row r="766" ht="15.75" customHeight="1" s="63"/>
    <row r="767" ht="15.75" customHeight="1" s="63"/>
    <row r="768" ht="15.75" customHeight="1" s="63"/>
    <row r="769" ht="15.75" customHeight="1" s="63"/>
    <row r="770" ht="15.75" customHeight="1" s="63"/>
    <row r="771" ht="15.75" customHeight="1" s="63"/>
    <row r="772" ht="15.75" customHeight="1" s="63"/>
    <row r="773" ht="15.75" customHeight="1" s="63"/>
    <row r="774" ht="15.75" customHeight="1" s="63"/>
    <row r="775" ht="15.75" customHeight="1" s="63"/>
    <row r="776" ht="15.75" customHeight="1" s="63"/>
    <row r="777" ht="15.75" customHeight="1" s="63"/>
    <row r="778" ht="15.75" customHeight="1" s="63"/>
    <row r="779" ht="15.75" customHeight="1" s="63"/>
    <row r="780" ht="15.75" customHeight="1" s="63"/>
    <row r="781" ht="15.75" customHeight="1" s="63"/>
    <row r="782" ht="15.75" customHeight="1" s="63"/>
    <row r="783" ht="15.75" customHeight="1" s="63"/>
    <row r="784" ht="15.75" customHeight="1" s="63"/>
    <row r="785" ht="15.75" customHeight="1" s="63"/>
    <row r="786" ht="15.75" customHeight="1" s="63"/>
    <row r="787" ht="15.75" customHeight="1" s="63"/>
    <row r="788" ht="15.75" customHeight="1" s="63"/>
    <row r="789" ht="15.75" customHeight="1" s="63"/>
    <row r="790" ht="15.75" customHeight="1" s="63"/>
    <row r="791" ht="15.75" customHeight="1" s="63"/>
    <row r="792" ht="15.75" customHeight="1" s="63"/>
    <row r="793" ht="15.75" customHeight="1" s="63"/>
    <row r="794" ht="15.75" customHeight="1" s="63"/>
    <row r="795" ht="15.75" customHeight="1" s="63"/>
    <row r="796" ht="15.75" customHeight="1" s="63"/>
    <row r="797" ht="15.75" customHeight="1" s="63"/>
    <row r="798" ht="15.75" customHeight="1" s="63"/>
    <row r="799" ht="15.75" customHeight="1" s="63"/>
    <row r="800" ht="15.75" customHeight="1" s="63"/>
    <row r="801" ht="15.75" customHeight="1" s="63"/>
    <row r="802" ht="15.75" customHeight="1" s="63"/>
    <row r="803" ht="15.75" customHeight="1" s="63"/>
    <row r="804" ht="15.75" customHeight="1" s="63"/>
    <row r="805" ht="15.75" customHeight="1" s="63"/>
    <row r="806" ht="15.75" customHeight="1" s="63"/>
    <row r="807" ht="15.75" customHeight="1" s="63"/>
    <row r="808" ht="15.75" customHeight="1" s="63"/>
    <row r="809" ht="15.75" customHeight="1" s="63"/>
    <row r="810" ht="15.75" customHeight="1" s="63"/>
    <row r="811" ht="15.75" customHeight="1" s="63"/>
    <row r="812" ht="15.75" customHeight="1" s="63"/>
    <row r="813" ht="15.75" customHeight="1" s="63"/>
    <row r="814" ht="15.75" customHeight="1" s="63"/>
    <row r="815" ht="15.75" customHeight="1" s="63"/>
    <row r="816" ht="15.75" customHeight="1" s="63"/>
    <row r="817" ht="15.75" customHeight="1" s="63"/>
    <row r="818" ht="15.75" customHeight="1" s="63"/>
    <row r="819" ht="15.75" customHeight="1" s="63"/>
    <row r="820" ht="15.75" customHeight="1" s="63"/>
    <row r="821" ht="15.75" customHeight="1" s="63"/>
    <row r="822" ht="15.75" customHeight="1" s="63"/>
    <row r="823" ht="15.75" customHeight="1" s="63"/>
    <row r="824" ht="15.75" customHeight="1" s="63"/>
    <row r="825" ht="15.75" customHeight="1" s="63"/>
    <row r="826" ht="15.75" customHeight="1" s="63"/>
    <row r="827" ht="15.75" customHeight="1" s="63"/>
    <row r="828" ht="15.75" customHeight="1" s="63"/>
    <row r="829" ht="15.75" customHeight="1" s="63"/>
    <row r="830" ht="15.75" customHeight="1" s="63"/>
    <row r="831" ht="15.75" customHeight="1" s="63"/>
    <row r="832" ht="15.75" customHeight="1" s="63"/>
    <row r="833" ht="15.75" customHeight="1" s="63"/>
    <row r="834" ht="15.75" customHeight="1" s="63"/>
    <row r="835" ht="15.75" customHeight="1" s="63"/>
    <row r="836" ht="15.75" customHeight="1" s="63"/>
    <row r="837" ht="15.75" customHeight="1" s="63"/>
    <row r="838" ht="15.75" customHeight="1" s="63"/>
    <row r="839" ht="15.75" customHeight="1" s="63"/>
    <row r="840" ht="15.75" customHeight="1" s="63"/>
    <row r="841" ht="15.75" customHeight="1" s="63"/>
    <row r="842" ht="15.75" customHeight="1" s="63"/>
    <row r="843" ht="15.75" customHeight="1" s="63"/>
    <row r="844" ht="15.75" customHeight="1" s="63"/>
    <row r="845" ht="15.75" customHeight="1" s="63"/>
    <row r="846" ht="15.75" customHeight="1" s="63"/>
    <row r="847" ht="15.75" customHeight="1" s="63"/>
    <row r="848" ht="15.75" customHeight="1" s="63"/>
    <row r="849" ht="15.75" customHeight="1" s="63"/>
    <row r="850" ht="15.75" customHeight="1" s="63"/>
    <row r="851" ht="15.75" customHeight="1" s="63"/>
    <row r="852" ht="15.75" customHeight="1" s="63"/>
    <row r="853" ht="15.75" customHeight="1" s="63"/>
    <row r="854" ht="15.75" customHeight="1" s="63"/>
    <row r="855" ht="15.75" customHeight="1" s="63"/>
    <row r="856" ht="15.75" customHeight="1" s="63"/>
    <row r="857" ht="15.75" customHeight="1" s="63"/>
    <row r="858" ht="15.75" customHeight="1" s="63"/>
    <row r="859" ht="15.75" customHeight="1" s="63"/>
    <row r="860" ht="15.75" customHeight="1" s="63"/>
    <row r="861" ht="15.75" customHeight="1" s="63"/>
    <row r="862" ht="15.75" customHeight="1" s="63"/>
    <row r="863" ht="15.75" customHeight="1" s="63"/>
    <row r="864" ht="15.75" customHeight="1" s="63"/>
    <row r="865" ht="15.75" customHeight="1" s="63"/>
    <row r="866" ht="15.75" customHeight="1" s="63"/>
    <row r="867" ht="15.75" customHeight="1" s="63"/>
    <row r="868" ht="15.75" customHeight="1" s="63"/>
    <row r="869" ht="15.75" customHeight="1" s="63"/>
    <row r="870" ht="15.75" customHeight="1" s="63"/>
    <row r="871" ht="15.75" customHeight="1" s="63"/>
    <row r="872" ht="15.75" customHeight="1" s="63"/>
    <row r="873" ht="15.75" customHeight="1" s="63"/>
    <row r="874" ht="15.75" customHeight="1" s="63"/>
    <row r="875" ht="15.75" customHeight="1" s="63"/>
    <row r="876" ht="15.75" customHeight="1" s="63"/>
    <row r="877" ht="15.75" customHeight="1" s="63"/>
    <row r="878" ht="15.75" customHeight="1" s="63"/>
    <row r="879" ht="15.75" customHeight="1" s="63"/>
    <row r="880" ht="15.75" customHeight="1" s="63"/>
    <row r="881" ht="15.75" customHeight="1" s="63"/>
    <row r="882" ht="15.75" customHeight="1" s="63"/>
    <row r="883" ht="15.75" customHeight="1" s="63"/>
    <row r="884" ht="15.75" customHeight="1" s="63"/>
    <row r="885" ht="15.75" customHeight="1" s="63"/>
    <row r="886" ht="15.75" customHeight="1" s="63"/>
    <row r="887" ht="15.75" customHeight="1" s="63"/>
    <row r="888" ht="15.75" customHeight="1" s="63"/>
    <row r="889" ht="15.75" customHeight="1" s="63"/>
    <row r="890" ht="15.75" customHeight="1" s="63"/>
    <row r="891" ht="15.75" customHeight="1" s="63"/>
    <row r="892" ht="15.75" customHeight="1" s="63"/>
    <row r="893" ht="15.75" customHeight="1" s="63"/>
    <row r="894" ht="15.75" customHeight="1" s="63"/>
    <row r="895" ht="15.75" customHeight="1" s="63"/>
    <row r="896" ht="15.75" customHeight="1" s="63"/>
    <row r="897" ht="15.75" customHeight="1" s="63"/>
    <row r="898" ht="15.75" customHeight="1" s="63"/>
    <row r="899" ht="15.75" customHeight="1" s="63"/>
    <row r="900" ht="15.75" customHeight="1" s="63"/>
    <row r="901" ht="15.75" customHeight="1" s="63"/>
    <row r="902" ht="15.75" customHeight="1" s="63"/>
    <row r="903" ht="15.75" customHeight="1" s="63"/>
    <row r="904" ht="15.75" customHeight="1" s="63"/>
    <row r="905" ht="15.75" customHeight="1" s="63"/>
    <row r="906" ht="15.75" customHeight="1" s="63"/>
    <row r="907" ht="15.75" customHeight="1" s="63"/>
    <row r="908" ht="15.75" customHeight="1" s="63"/>
    <row r="909" ht="15.75" customHeight="1" s="63"/>
    <row r="910" ht="15.75" customHeight="1" s="63"/>
    <row r="911" ht="15.75" customHeight="1" s="63"/>
    <row r="912" ht="15.75" customHeight="1" s="63"/>
    <row r="913" ht="15.75" customHeight="1" s="63"/>
    <row r="914" ht="15.75" customHeight="1" s="63"/>
    <row r="915" ht="15.75" customHeight="1" s="63"/>
    <row r="916" ht="15.75" customHeight="1" s="63"/>
    <row r="917" ht="15.75" customHeight="1" s="63"/>
    <row r="918" ht="15.75" customHeight="1" s="63"/>
    <row r="919" ht="15.75" customHeight="1" s="63"/>
    <row r="920" ht="15.75" customHeight="1" s="63"/>
    <row r="921" ht="15.75" customHeight="1" s="63"/>
    <row r="922" ht="15.75" customHeight="1" s="63"/>
    <row r="923" ht="15.75" customHeight="1" s="63"/>
    <row r="924" ht="15.75" customHeight="1" s="63"/>
    <row r="925" ht="15.75" customHeight="1" s="63"/>
    <row r="926" ht="15.75" customHeight="1" s="63"/>
    <row r="927" ht="15.75" customHeight="1" s="63"/>
    <row r="928" ht="15.75" customHeight="1" s="63"/>
    <row r="929" ht="15.75" customHeight="1" s="63"/>
    <row r="930" ht="15.75" customHeight="1" s="63"/>
    <row r="931" ht="15.75" customHeight="1" s="63"/>
    <row r="932" ht="15.75" customHeight="1" s="63"/>
    <row r="933" ht="15.75" customHeight="1" s="63"/>
    <row r="934" ht="15.75" customHeight="1" s="63"/>
    <row r="935" ht="15.75" customHeight="1" s="63"/>
    <row r="936" ht="15.75" customHeight="1" s="63"/>
    <row r="937" ht="15.75" customHeight="1" s="63"/>
    <row r="938" ht="15.75" customHeight="1" s="63"/>
    <row r="939" ht="15.75" customHeight="1" s="63"/>
    <row r="940" ht="15.75" customHeight="1" s="63"/>
    <row r="941" ht="15.75" customHeight="1" s="63"/>
    <row r="942" ht="15.75" customHeight="1" s="63"/>
    <row r="943" ht="15.75" customHeight="1" s="63"/>
    <row r="944" ht="15.75" customHeight="1" s="63"/>
    <row r="945" ht="15.75" customHeight="1" s="63"/>
    <row r="946" ht="15.75" customHeight="1" s="63"/>
    <row r="947" ht="15.75" customHeight="1" s="63"/>
    <row r="948" ht="15.75" customHeight="1" s="63"/>
    <row r="949" ht="15.75" customHeight="1" s="63"/>
    <row r="950" ht="15.75" customHeight="1" s="63"/>
    <row r="951" ht="15.75" customHeight="1" s="63"/>
    <row r="952" ht="15.75" customHeight="1" s="63"/>
    <row r="953" ht="15.75" customHeight="1" s="63"/>
    <row r="954" ht="15.75" customHeight="1" s="63"/>
    <row r="955" ht="15.75" customHeight="1" s="63"/>
    <row r="956" ht="15.75" customHeight="1" s="63"/>
    <row r="957" ht="15.75" customHeight="1" s="63"/>
    <row r="958" ht="15.75" customHeight="1" s="63"/>
    <row r="959" ht="15.75" customHeight="1" s="63"/>
    <row r="960" ht="15.75" customHeight="1" s="63"/>
    <row r="961" ht="15.75" customHeight="1" s="63"/>
    <row r="962" ht="15.75" customHeight="1" s="63"/>
    <row r="963" ht="15.75" customHeight="1" s="63"/>
    <row r="964" ht="15.75" customHeight="1" s="63"/>
    <row r="965" ht="15.75" customHeight="1" s="63"/>
    <row r="966" ht="15.75" customHeight="1" s="63"/>
    <row r="967" ht="15.75" customHeight="1" s="63"/>
    <row r="968" ht="15.75" customHeight="1" s="63"/>
    <row r="969" ht="15.75" customHeight="1" s="63"/>
    <row r="970" ht="15.75" customHeight="1" s="63"/>
    <row r="971" ht="15.75" customHeight="1" s="63"/>
    <row r="972" ht="15.75" customHeight="1" s="63"/>
    <row r="973" ht="15.75" customHeight="1" s="63"/>
    <row r="974" ht="15.75" customHeight="1" s="63"/>
    <row r="975" ht="15.75" customHeight="1" s="63"/>
    <row r="976" ht="15.75" customHeight="1" s="63"/>
    <row r="977" ht="15.75" customHeight="1" s="63"/>
    <row r="978" ht="15.75" customHeight="1" s="63"/>
    <row r="979" ht="15.75" customHeight="1" s="63"/>
    <row r="980" ht="15.75" customHeight="1" s="63"/>
    <row r="981" ht="15.75" customHeight="1" s="63"/>
    <row r="982" ht="15.75" customHeight="1" s="63"/>
    <row r="983" ht="15.75" customHeight="1" s="63"/>
    <row r="984" ht="15.75" customHeight="1" s="63"/>
    <row r="985" ht="15.75" customHeight="1" s="63"/>
    <row r="986" ht="15.75" customHeight="1" s="63"/>
    <row r="987" ht="15.75" customHeight="1" s="63"/>
    <row r="988" ht="15.75" customHeight="1" s="63"/>
    <row r="989" ht="15.75" customHeight="1" s="63"/>
    <row r="990" ht="15.75" customHeight="1" s="63"/>
    <row r="991" ht="15.75" customHeight="1" s="63"/>
    <row r="992" ht="15.75" customHeight="1" s="63"/>
    <row r="993" ht="15.75" customHeight="1" s="63"/>
    <row r="994" ht="15.75" customHeight="1" s="63"/>
    <row r="995" ht="15.75" customHeight="1" s="63"/>
    <row r="996" ht="15.75" customHeight="1" s="63"/>
    <row r="997" ht="15.75" customHeight="1" s="63"/>
    <row r="998" ht="15.75" customHeight="1" s="63"/>
    <row r="999" ht="15.75" customHeight="1" s="63"/>
    <row r="1000" ht="15.75" customHeight="1" s="63"/>
  </sheetData>
  <mergeCells count="10">
    <mergeCell ref="C5:E5"/>
    <mergeCell ref="A2:E2"/>
    <mergeCell ref="C9:E9"/>
    <mergeCell ref="C4:E4"/>
    <mergeCell ref="A1:E1"/>
    <mergeCell ref="A23:E23"/>
    <mergeCell ref="C3:E3"/>
    <mergeCell ref="A39:I39"/>
    <mergeCell ref="A8:E8"/>
    <mergeCell ref="C6:E6"/>
  </mergeCells>
  <dataValidations count="1">
    <dataValidation sqref="B9" showDropDown="0" showInputMessage="0" showErrorMessage="0" allowBlank="1" type="list">
      <formula1>"Jan,Feb,Mar,Apr,May,Jun,Jul,Aug,Sep,Oct,Nov,Dec"</formula1>
    </dataValidation>
  </dataValidations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2026-04-13T19:47:06Z</dcterms:created>
  <dcterms:modified xmlns:dcterms="http://purl.org/dc/terms/" xmlns:xsi="http://www.w3.org/2001/XMLSchema-instance" xsi:type="dcterms:W3CDTF">2026-08-20T15:19:06Z</dcterms:modified>
</cp:coreProperties>
</file>